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i Melnick\Desktop\JenSugarman\Customer Service\"/>
    </mc:Choice>
  </mc:AlternateContent>
  <xr:revisionPtr revIDLastSave="0" documentId="8_{2451F3C6-EEEE-434E-9473-6764A2987AA4}" xr6:coauthVersionLast="40" xr6:coauthVersionMax="40" xr10:uidLastSave="{00000000-0000-0000-0000-000000000000}"/>
  <bookViews>
    <workbookView xWindow="0" yWindow="0" windowWidth="28800" windowHeight="11250" xr2:uid="{00000000-000D-0000-FFFF-FFFF00000000}"/>
  </bookViews>
  <sheets>
    <sheet name="CAT (ALL INFO)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8" i="7" l="1"/>
  <c r="Q68" i="7"/>
  <c r="P68" i="7"/>
  <c r="O68" i="7"/>
  <c r="G68" i="7"/>
  <c r="E68" i="7"/>
  <c r="D68" i="7"/>
  <c r="C68" i="7"/>
  <c r="B68" i="7"/>
  <c r="R67" i="7"/>
  <c r="Q67" i="7"/>
  <c r="P67" i="7"/>
  <c r="O67" i="7"/>
  <c r="G67" i="7"/>
  <c r="E67" i="7"/>
  <c r="D67" i="7"/>
  <c r="C67" i="7"/>
  <c r="B67" i="7"/>
  <c r="R66" i="7"/>
  <c r="Q66" i="7"/>
  <c r="P66" i="7"/>
  <c r="O66" i="7"/>
  <c r="G66" i="7"/>
  <c r="E66" i="7"/>
  <c r="D66" i="7"/>
  <c r="C66" i="7"/>
  <c r="B66" i="7"/>
  <c r="R64" i="7"/>
  <c r="Q64" i="7"/>
  <c r="P64" i="7"/>
  <c r="O64" i="7"/>
  <c r="G64" i="7"/>
  <c r="F64" i="7"/>
  <c r="E64" i="7"/>
  <c r="D64" i="7"/>
  <c r="C64" i="7"/>
  <c r="B64" i="7"/>
  <c r="H64" i="7" s="1"/>
  <c r="R63" i="7"/>
  <c r="Q63" i="7"/>
  <c r="P63" i="7"/>
  <c r="O63" i="7"/>
  <c r="G63" i="7"/>
  <c r="F63" i="7"/>
  <c r="E63" i="7"/>
  <c r="D63" i="7"/>
  <c r="C63" i="7"/>
  <c r="B63" i="7"/>
  <c r="R61" i="7"/>
  <c r="Q61" i="7"/>
  <c r="P61" i="7"/>
  <c r="O61" i="7"/>
  <c r="G61" i="7"/>
  <c r="E61" i="7"/>
  <c r="D61" i="7"/>
  <c r="C61" i="7"/>
  <c r="B61" i="7"/>
  <c r="R60" i="7"/>
  <c r="Q60" i="7"/>
  <c r="P60" i="7"/>
  <c r="O60" i="7"/>
  <c r="G60" i="7"/>
  <c r="E60" i="7"/>
  <c r="D60" i="7"/>
  <c r="C60" i="7"/>
  <c r="B60" i="7"/>
  <c r="R59" i="7"/>
  <c r="Q59" i="7"/>
  <c r="P59" i="7"/>
  <c r="O59" i="7"/>
  <c r="G59" i="7"/>
  <c r="F59" i="7"/>
  <c r="E59" i="7"/>
  <c r="D59" i="7"/>
  <c r="C59" i="7"/>
  <c r="B59" i="7"/>
  <c r="H59" i="7" s="1"/>
  <c r="R58" i="7"/>
  <c r="Q58" i="7"/>
  <c r="P58" i="7"/>
  <c r="O58" i="7"/>
  <c r="G58" i="7"/>
  <c r="E58" i="7"/>
  <c r="D58" i="7"/>
  <c r="C58" i="7"/>
  <c r="B58" i="7"/>
  <c r="R57" i="7"/>
  <c r="Q57" i="7"/>
  <c r="P57" i="7"/>
  <c r="O57" i="7"/>
  <c r="G57" i="7"/>
  <c r="E57" i="7"/>
  <c r="D57" i="7"/>
  <c r="C57" i="7"/>
  <c r="B57" i="7"/>
  <c r="R56" i="7"/>
  <c r="Q56" i="7"/>
  <c r="P56" i="7"/>
  <c r="O56" i="7"/>
  <c r="G56" i="7"/>
  <c r="E56" i="7"/>
  <c r="D56" i="7"/>
  <c r="C56" i="7"/>
  <c r="B56" i="7"/>
  <c r="R55" i="7"/>
  <c r="Q55" i="7"/>
  <c r="P55" i="7"/>
  <c r="O55" i="7"/>
  <c r="G55" i="7"/>
  <c r="F55" i="7"/>
  <c r="E55" i="7"/>
  <c r="D55" i="7"/>
  <c r="C55" i="7"/>
  <c r="B55" i="7"/>
  <c r="H55" i="7" s="1"/>
  <c r="S49" i="7"/>
  <c r="R49" i="7"/>
  <c r="Q49" i="7"/>
  <c r="P49" i="7"/>
  <c r="O49" i="7"/>
  <c r="N49" i="7"/>
  <c r="M49" i="7"/>
  <c r="L49" i="7"/>
  <c r="K49" i="7"/>
  <c r="J49" i="7"/>
  <c r="E49" i="7"/>
  <c r="D49" i="7"/>
  <c r="C49" i="7"/>
  <c r="B49" i="7"/>
  <c r="F48" i="7"/>
  <c r="F49" i="7" s="1"/>
  <c r="S46" i="7"/>
  <c r="R46" i="7"/>
  <c r="Q46" i="7"/>
  <c r="P46" i="7"/>
  <c r="O46" i="7"/>
  <c r="N46" i="7"/>
  <c r="M46" i="7"/>
  <c r="L46" i="7"/>
  <c r="K46" i="7"/>
  <c r="J46" i="7"/>
  <c r="E46" i="7"/>
  <c r="D46" i="7"/>
  <c r="C46" i="7"/>
  <c r="B46" i="7"/>
  <c r="F45" i="7"/>
  <c r="F67" i="7" s="1"/>
  <c r="S43" i="7"/>
  <c r="R43" i="7"/>
  <c r="Q43" i="7"/>
  <c r="P43" i="7"/>
  <c r="O43" i="7"/>
  <c r="N43" i="7"/>
  <c r="M43" i="7"/>
  <c r="L43" i="7"/>
  <c r="K43" i="7"/>
  <c r="J43" i="7"/>
  <c r="E43" i="7"/>
  <c r="D43" i="7"/>
  <c r="C43" i="7"/>
  <c r="B43" i="7"/>
  <c r="F42" i="7"/>
  <c r="F43" i="7" s="1"/>
  <c r="S37" i="7"/>
  <c r="R37" i="7"/>
  <c r="Q37" i="7"/>
  <c r="P37" i="7"/>
  <c r="O37" i="7"/>
  <c r="N37" i="7"/>
  <c r="M37" i="7"/>
  <c r="L37" i="7"/>
  <c r="K37" i="7"/>
  <c r="J37" i="7"/>
  <c r="F37" i="7"/>
  <c r="E37" i="7"/>
  <c r="D37" i="7"/>
  <c r="C37" i="7"/>
  <c r="B37" i="7"/>
  <c r="S34" i="7"/>
  <c r="R34" i="7"/>
  <c r="Q34" i="7"/>
  <c r="P34" i="7"/>
  <c r="O34" i="7"/>
  <c r="N34" i="7"/>
  <c r="M34" i="7"/>
  <c r="L34" i="7"/>
  <c r="K34" i="7"/>
  <c r="J34" i="7"/>
  <c r="F34" i="7"/>
  <c r="E34" i="7"/>
  <c r="D34" i="7"/>
  <c r="C34" i="7"/>
  <c r="B34" i="7"/>
  <c r="T28" i="7"/>
  <c r="S28" i="7"/>
  <c r="R28" i="7"/>
  <c r="Q28" i="7"/>
  <c r="P28" i="7"/>
  <c r="O28" i="7"/>
  <c r="N28" i="7"/>
  <c r="M28" i="7"/>
  <c r="L28" i="7"/>
  <c r="K28" i="7"/>
  <c r="E28" i="7"/>
  <c r="D28" i="7"/>
  <c r="C28" i="7"/>
  <c r="B28" i="7"/>
  <c r="F27" i="7"/>
  <c r="F61" i="7" s="1"/>
  <c r="T25" i="7"/>
  <c r="S25" i="7"/>
  <c r="R25" i="7"/>
  <c r="Q25" i="7"/>
  <c r="P25" i="7"/>
  <c r="O25" i="7"/>
  <c r="N25" i="7"/>
  <c r="M25" i="7"/>
  <c r="L25" i="7"/>
  <c r="K25" i="7"/>
  <c r="E25" i="7"/>
  <c r="D25" i="7"/>
  <c r="C25" i="7"/>
  <c r="B25" i="7"/>
  <c r="F24" i="7"/>
  <c r="F25" i="7" s="1"/>
  <c r="T22" i="7"/>
  <c r="S22" i="7"/>
  <c r="R22" i="7"/>
  <c r="Q22" i="7"/>
  <c r="P22" i="7"/>
  <c r="O22" i="7"/>
  <c r="N22" i="7"/>
  <c r="M22" i="7"/>
  <c r="L22" i="7"/>
  <c r="K22" i="7"/>
  <c r="E22" i="7"/>
  <c r="D22" i="7"/>
  <c r="C22" i="7"/>
  <c r="B22" i="7"/>
  <c r="F21" i="7"/>
  <c r="F22" i="7" s="1"/>
  <c r="T19" i="7"/>
  <c r="S19" i="7"/>
  <c r="R19" i="7"/>
  <c r="Q19" i="7"/>
  <c r="P19" i="7"/>
  <c r="O19" i="7"/>
  <c r="N19" i="7"/>
  <c r="M19" i="7"/>
  <c r="L19" i="7"/>
  <c r="K19" i="7"/>
  <c r="E19" i="7"/>
  <c r="D19" i="7"/>
  <c r="C19" i="7"/>
  <c r="B19" i="7"/>
  <c r="F18" i="7"/>
  <c r="F19" i="7" s="1"/>
  <c r="T16" i="7"/>
  <c r="S16" i="7"/>
  <c r="R16" i="7"/>
  <c r="Q16" i="7"/>
  <c r="P16" i="7"/>
  <c r="O16" i="7"/>
  <c r="N16" i="7"/>
  <c r="M16" i="7"/>
  <c r="L16" i="7"/>
  <c r="K16" i="7"/>
  <c r="E16" i="7"/>
  <c r="D16" i="7"/>
  <c r="C16" i="7"/>
  <c r="B16" i="7"/>
  <c r="F15" i="7"/>
  <c r="F57" i="7" s="1"/>
  <c r="T13" i="7"/>
  <c r="S13" i="7"/>
  <c r="R13" i="7"/>
  <c r="Q13" i="7"/>
  <c r="P13" i="7"/>
  <c r="O13" i="7"/>
  <c r="N13" i="7"/>
  <c r="M13" i="7"/>
  <c r="L13" i="7"/>
  <c r="K13" i="7"/>
  <c r="E13" i="7"/>
  <c r="D13" i="7"/>
  <c r="C13" i="7"/>
  <c r="B13" i="7"/>
  <c r="F12" i="7"/>
  <c r="F13" i="7" s="1"/>
  <c r="T10" i="7"/>
  <c r="S10" i="7"/>
  <c r="R10" i="7"/>
  <c r="Q10" i="7"/>
  <c r="P10" i="7"/>
  <c r="O10" i="7"/>
  <c r="N10" i="7"/>
  <c r="M10" i="7"/>
  <c r="L10" i="7"/>
  <c r="K10" i="7"/>
  <c r="E10" i="7"/>
  <c r="D10" i="7"/>
  <c r="C10" i="7"/>
  <c r="B10" i="7"/>
  <c r="F9" i="7"/>
  <c r="F10" i="7" s="1"/>
  <c r="F56" i="7" l="1"/>
  <c r="F58" i="7"/>
  <c r="F60" i="7"/>
  <c r="F66" i="7"/>
  <c r="H67" i="7"/>
  <c r="J67" i="7" s="1"/>
  <c r="F68" i="7"/>
  <c r="H68" i="7" s="1"/>
  <c r="F46" i="7"/>
  <c r="F16" i="7"/>
  <c r="F28" i="7"/>
  <c r="H61" i="7"/>
  <c r="J61" i="7" s="1"/>
  <c r="K55" i="7"/>
  <c r="K59" i="7"/>
  <c r="K64" i="7"/>
  <c r="J55" i="7"/>
  <c r="M55" i="7" s="1"/>
  <c r="L55" i="7"/>
  <c r="J59" i="7"/>
  <c r="L59" i="7"/>
  <c r="J64" i="7"/>
  <c r="L64" i="7"/>
  <c r="H57" i="7"/>
  <c r="J57" i="7" s="1"/>
  <c r="H58" i="7"/>
  <c r="K58" i="7" s="1"/>
  <c r="H63" i="7"/>
  <c r="K63" i="7" s="1"/>
  <c r="K68" i="7" l="1"/>
  <c r="J68" i="7"/>
  <c r="H66" i="7"/>
  <c r="K61" i="7"/>
  <c r="L67" i="7"/>
  <c r="L61" i="7"/>
  <c r="M61" i="7" s="1"/>
  <c r="L56" i="7"/>
  <c r="H56" i="7"/>
  <c r="K67" i="7"/>
  <c r="M67" i="7" s="1"/>
  <c r="L57" i="7"/>
  <c r="K57" i="7"/>
  <c r="J63" i="7"/>
  <c r="M64" i="7"/>
  <c r="L68" i="7"/>
  <c r="L60" i="7"/>
  <c r="H60" i="7"/>
  <c r="J58" i="7"/>
  <c r="M57" i="7"/>
  <c r="M59" i="7"/>
  <c r="L58" i="7"/>
  <c r="L63" i="7"/>
  <c r="M63" i="7" s="1"/>
  <c r="K66" i="7" l="1"/>
  <c r="J66" i="7"/>
  <c r="M66" i="7" s="1"/>
  <c r="M58" i="7"/>
  <c r="M68" i="7"/>
  <c r="L66" i="7"/>
  <c r="K60" i="7"/>
  <c r="J60" i="7"/>
  <c r="M60" i="7" s="1"/>
  <c r="K56" i="7"/>
  <c r="J56" i="7"/>
  <c r="M56" i="7" l="1"/>
</calcChain>
</file>

<file path=xl/sharedStrings.xml><?xml version="1.0" encoding="utf-8"?>
<sst xmlns="http://schemas.openxmlformats.org/spreadsheetml/2006/main" count="166" uniqueCount="61">
  <si>
    <t>Units %</t>
  </si>
  <si>
    <t xml:space="preserve">PPM= Parts Per Million </t>
  </si>
  <si>
    <t>PPM=mg/kg</t>
  </si>
  <si>
    <t>Protein (min)</t>
  </si>
  <si>
    <t>Fat (min)</t>
  </si>
  <si>
    <t>Fiber (max)</t>
  </si>
  <si>
    <t>Carbs</t>
  </si>
  <si>
    <t>ME Kcal/kg</t>
  </si>
  <si>
    <t>Sulfur</t>
  </si>
  <si>
    <t>Phosphorus</t>
  </si>
  <si>
    <t>Potassium</t>
  </si>
  <si>
    <t>Magnesium</t>
  </si>
  <si>
    <t>Calcium</t>
  </si>
  <si>
    <t>Sodium</t>
  </si>
  <si>
    <t>Iron</t>
  </si>
  <si>
    <t>Manganese</t>
  </si>
  <si>
    <t>Copper</t>
  </si>
  <si>
    <t>Zinc</t>
  </si>
  <si>
    <t>ME Kcal/5.5oz</t>
  </si>
  <si>
    <t>Turkey Stew</t>
  </si>
  <si>
    <t>STEW</t>
  </si>
  <si>
    <t>Moisture</t>
  </si>
  <si>
    <t xml:space="preserve">Protein </t>
  </si>
  <si>
    <t xml:space="preserve">Fat </t>
  </si>
  <si>
    <t>Fiber</t>
  </si>
  <si>
    <t>Ash</t>
  </si>
  <si>
    <t xml:space="preserve">Carbs </t>
  </si>
  <si>
    <t>Metabolized Energy</t>
  </si>
  <si>
    <t>Protein %</t>
  </si>
  <si>
    <t>Fat%</t>
  </si>
  <si>
    <t>Carbs %</t>
  </si>
  <si>
    <t>Dry Matter Analysis</t>
  </si>
  <si>
    <t>Fat %</t>
  </si>
  <si>
    <t>Chicken Stew</t>
  </si>
  <si>
    <t>Duck Stew</t>
  </si>
  <si>
    <t>ROO</t>
  </si>
  <si>
    <t xml:space="preserve">Phosphorus </t>
  </si>
  <si>
    <t xml:space="preserve">Potassium </t>
  </si>
  <si>
    <t xml:space="preserve">Magnesium </t>
  </si>
  <si>
    <t>LID</t>
  </si>
  <si>
    <t>ROO Chicken / Kangaroo</t>
  </si>
  <si>
    <t>ME Kcal/3oz</t>
  </si>
  <si>
    <t>Chicken Paté - L.I.D.</t>
  </si>
  <si>
    <t>ROO Duck / Kangaroo</t>
  </si>
  <si>
    <t>Minerals per /100kcal</t>
  </si>
  <si>
    <t>Turkey Paté - L.I.D.</t>
  </si>
  <si>
    <t>Duck  Paté - L.I.D.</t>
  </si>
  <si>
    <t>Beef  Paté - L.I.D.</t>
  </si>
  <si>
    <t>Kangaroo Paté - L.I.D.</t>
  </si>
  <si>
    <t>Rabbit Paté - L.I.D.</t>
  </si>
  <si>
    <t xml:space="preserve">**G.A. - Guaranteed Analysis (Can Label) </t>
  </si>
  <si>
    <t xml:space="preserve">***As Fed - Independent Lab Testing Results </t>
  </si>
  <si>
    <t xml:space="preserve">Dry Matter Analysis Calculated from AS FED DATA </t>
  </si>
  <si>
    <t xml:space="preserve">ASH (max) </t>
  </si>
  <si>
    <t>Moisture (max)</t>
  </si>
  <si>
    <t>As Fed Analysis</t>
  </si>
  <si>
    <t>Guineafowl Paté - L.I.D.</t>
  </si>
  <si>
    <t xml:space="preserve">Metabolized Energy </t>
  </si>
  <si>
    <t>Caloric Density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</si>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</sst>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b/>
      <sz val="11"/>
      <color rgb="FF000000"/>
      <name val="Calibri"/>
    </font>
    <font>
      <b/>
      <sz val="12"/>
      <color rgb="FF000000"/>
      <name val="Calibri"/>
    </font>
    <font>
      <sz val="10"/>
      <name val="Arial"/>
    </font>
    <font>
      <sz val="12"/>
      <name val="Calibri"/>
    </font>
    <font>
      <b/>
      <sz val="18"/>
      <color rgb="FF000000"/>
      <name val="Calibri"/>
    </font>
    <font>
      <sz val="12"/>
      <color rgb="FF000000"/>
      <name val="Calibri"/>
    </font>
    <font>
      <i/>
      <sz val="12"/>
      <color rgb="FFFF0000"/>
      <name val="Calibri"/>
    </font>
    <font>
      <sz val="12"/>
      <color rgb="FFFF0000"/>
      <name val="Calibri"/>
    </font>
    <font>
      <sz val="11"/>
      <color rgb="FF000000"/>
      <name val="Calibri"/>
    </font>
    <font>
      <b/>
      <sz val="12"/>
      <name val="Calibri"/>
    </font>
    <font>
      <sz val="10"/>
      <color rgb="FFFF0000"/>
      <name val="Arial"/>
    </font>
    <font>
      <b/>
      <sz val="10"/>
      <name val="Arial"/>
    </font>
    <font>
      <b/>
      <u/>
      <sz val="12"/>
      <color rgb="FF000000"/>
      <name val="Calibri"/>
    </font>
    <font>
      <b/>
      <u/>
      <sz val="12"/>
      <name val="Calibri"/>
    </font>
    <font>
      <b/>
      <u/>
      <sz val="12"/>
      <color rgb="FF000000"/>
      <name val="Calibri"/>
    </font>
    <font>
      <b/>
      <u/>
      <sz val="12"/>
      <name val="Calibri"/>
    </font>
    <font>
      <b/>
      <u/>
      <sz val="12"/>
      <color rgb="FF000000"/>
      <name val="Calibri"/>
    </font>
    <font>
      <b/>
      <sz val="18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2" fontId="3" fillId="0" borderId="0" xfId="0" applyNumberFormat="1" applyFont="1"/>
    <xf numFmtId="0" fontId="4" fillId="0" borderId="0" xfId="0" applyFont="1" applyAlignment="1"/>
    <xf numFmtId="0" fontId="6" fillId="0" borderId="7" xfId="0" applyFont="1" applyBorder="1" applyAlignme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/>
    <xf numFmtId="2" fontId="8" fillId="4" borderId="11" xfId="0" applyNumberFormat="1" applyFont="1" applyFill="1" applyBorder="1" applyAlignment="1">
      <alignment horizontal="center"/>
    </xf>
    <xf numFmtId="2" fontId="8" fillId="4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4" fillId="2" borderId="6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right"/>
    </xf>
    <xf numFmtId="0" fontId="13" fillId="2" borderId="13" xfId="0" applyFont="1" applyFill="1" applyBorder="1" applyAlignment="1"/>
    <xf numFmtId="0" fontId="2" fillId="2" borderId="1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3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4" fillId="0" borderId="0" xfId="0" applyFont="1" applyAlignment="1"/>
    <xf numFmtId="0" fontId="3" fillId="2" borderId="0" xfId="0" applyFont="1" applyFill="1"/>
    <xf numFmtId="0" fontId="9" fillId="0" borderId="12" xfId="0" applyFont="1" applyBorder="1" applyAlignment="1"/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/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6" fillId="0" borderId="12" xfId="0" applyFont="1" applyBorder="1" applyAlignment="1"/>
    <xf numFmtId="0" fontId="16" fillId="3" borderId="1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2" fontId="9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2" fontId="9" fillId="5" borderId="0" xfId="0" applyNumberFormat="1" applyFont="1" applyFill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0" fillId="5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/>
    <xf numFmtId="0" fontId="27" fillId="3" borderId="15" xfId="0" applyFont="1" applyFill="1" applyBorder="1" applyAlignment="1">
      <alignment horizontal="center"/>
    </xf>
    <xf numFmtId="0" fontId="28" fillId="3" borderId="0" xfId="0" applyFont="1" applyFill="1" applyAlignment="1">
      <alignment horizontal="center" wrapText="1"/>
    </xf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6" fillId="0" borderId="10" xfId="0" applyFont="1" applyBorder="1" applyAlignment="1"/>
    <xf numFmtId="2" fontId="9" fillId="0" borderId="11" xfId="0" applyNumberFormat="1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0" fontId="18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2" borderId="4" xfId="0" applyFont="1" applyFill="1" applyBorder="1" applyAlignment="1"/>
    <xf numFmtId="0" fontId="3" fillId="5" borderId="4" xfId="0" applyFont="1" applyFill="1" applyBorder="1" applyAlignment="1"/>
    <xf numFmtId="0" fontId="3" fillId="0" borderId="4" xfId="0" applyFont="1" applyBorder="1" applyAlignment="1"/>
    <xf numFmtId="0" fontId="11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68"/>
  <sheetViews>
    <sheetView tabSelected="1" topLeftCell="A7" workbookViewId="0">
      <selection activeCell="C25" sqref="C25"/>
    </sheetView>
  </sheetViews>
  <sheetFormatPr defaultColWidth="14.42578125" defaultRowHeight="15.75" customHeight="1" x14ac:dyDescent="0.2"/>
  <cols>
    <col min="1" max="1" width="28.5703125" customWidth="1"/>
    <col min="2" max="3" width="11" customWidth="1"/>
    <col min="4" max="4" width="9.28515625" customWidth="1"/>
    <col min="5" max="5" width="10.28515625" customWidth="1"/>
    <col min="6" max="6" width="11.140625" customWidth="1"/>
    <col min="7" max="7" width="11.7109375" customWidth="1"/>
    <col min="8" max="8" width="13.5703125" customWidth="1"/>
    <col min="9" max="9" width="12.7109375" customWidth="1"/>
    <col min="10" max="10" width="12" customWidth="1"/>
    <col min="11" max="11" width="13.85546875" customWidth="1"/>
    <col min="12" max="12" width="13.28515625" customWidth="1"/>
    <col min="13" max="13" width="12.42578125" customWidth="1"/>
    <col min="14" max="14" width="11.85546875" customWidth="1"/>
    <col min="15" max="15" width="11.140625" customWidth="1"/>
    <col min="16" max="16" width="14.42578125" customWidth="1"/>
    <col min="17" max="17" width="13" customWidth="1"/>
    <col min="18" max="18" width="13.42578125" customWidth="1"/>
    <col min="19" max="19" width="11.85546875" customWidth="1"/>
    <col min="20" max="20" width="11.140625" customWidth="1"/>
  </cols>
  <sheetData>
    <row r="1" spans="1:20" ht="12.75" x14ac:dyDescent="0.2">
      <c r="A1" s="130" t="s">
        <v>50</v>
      </c>
      <c r="B1" s="125"/>
      <c r="C1" s="125"/>
      <c r="D1" s="126"/>
    </row>
    <row r="2" spans="1:20" ht="12.75" x14ac:dyDescent="0.2">
      <c r="A2" s="131" t="s">
        <v>51</v>
      </c>
      <c r="B2" s="125"/>
      <c r="C2" s="125"/>
      <c r="D2" s="126"/>
    </row>
    <row r="3" spans="1:20" ht="12.75" x14ac:dyDescent="0.2">
      <c r="A3" s="132" t="s">
        <v>52</v>
      </c>
      <c r="B3" s="125"/>
      <c r="C3" s="125"/>
      <c r="D3" s="126"/>
    </row>
    <row r="5" spans="1:20" x14ac:dyDescent="0.25">
      <c r="R5" s="2"/>
      <c r="S5" s="2"/>
      <c r="T5" s="2"/>
    </row>
    <row r="6" spans="1:20" x14ac:dyDescent="0.25">
      <c r="A6" s="129"/>
      <c r="B6" s="125"/>
      <c r="C6" s="125"/>
      <c r="D6" s="126"/>
      <c r="E6" s="41"/>
      <c r="F6" s="42" t="s">
        <v>0</v>
      </c>
      <c r="G6" s="41"/>
      <c r="H6" s="128" t="s">
        <v>1</v>
      </c>
      <c r="I6" s="125"/>
      <c r="J6" s="126"/>
      <c r="K6" s="43" t="s">
        <v>2</v>
      </c>
      <c r="L6" s="44"/>
      <c r="M6" s="44"/>
      <c r="N6" s="44"/>
      <c r="O6" s="44"/>
      <c r="P6" s="44"/>
      <c r="Q6" s="41"/>
      <c r="R6" s="41"/>
      <c r="S6" s="41"/>
      <c r="T6" s="41"/>
    </row>
    <row r="7" spans="1:20" ht="31.5" x14ac:dyDescent="0.25">
      <c r="A7" s="47"/>
      <c r="B7" s="45" t="s">
        <v>3</v>
      </c>
      <c r="C7" s="45" t="s">
        <v>4</v>
      </c>
      <c r="D7" s="45" t="s">
        <v>5</v>
      </c>
      <c r="E7" s="45" t="s">
        <v>53</v>
      </c>
      <c r="F7" s="45" t="s">
        <v>6</v>
      </c>
      <c r="G7" s="45" t="s">
        <v>54</v>
      </c>
      <c r="H7" s="48" t="s">
        <v>41</v>
      </c>
      <c r="I7" s="48" t="s">
        <v>18</v>
      </c>
      <c r="J7" s="45" t="s">
        <v>7</v>
      </c>
      <c r="K7" s="42" t="s">
        <v>8</v>
      </c>
      <c r="L7" s="42" t="s">
        <v>9</v>
      </c>
      <c r="M7" s="42" t="s">
        <v>10</v>
      </c>
      <c r="N7" s="42" t="s">
        <v>11</v>
      </c>
      <c r="O7" s="42" t="s">
        <v>12</v>
      </c>
      <c r="P7" s="42" t="s">
        <v>13</v>
      </c>
      <c r="Q7" s="42" t="s">
        <v>14</v>
      </c>
      <c r="R7" s="42" t="s">
        <v>15</v>
      </c>
      <c r="S7" s="42" t="s">
        <v>16</v>
      </c>
      <c r="T7" s="42" t="s">
        <v>17</v>
      </c>
    </row>
    <row r="8" spans="1:20" x14ac:dyDescent="0.25">
      <c r="A8" s="49" t="s">
        <v>42</v>
      </c>
      <c r="B8" s="50">
        <v>10</v>
      </c>
      <c r="C8" s="50">
        <v>7.5</v>
      </c>
      <c r="D8" s="50">
        <v>1</v>
      </c>
      <c r="E8" s="50"/>
      <c r="F8" s="51"/>
      <c r="G8" s="51">
        <v>78</v>
      </c>
      <c r="H8" s="51"/>
      <c r="I8" s="51"/>
      <c r="J8" s="51"/>
      <c r="K8" s="52"/>
      <c r="L8" s="52"/>
      <c r="M8" s="52"/>
      <c r="N8" s="52"/>
      <c r="O8" s="52"/>
      <c r="P8" s="52"/>
      <c r="Q8" s="52"/>
      <c r="R8" s="52"/>
      <c r="S8" s="52"/>
      <c r="T8" s="53"/>
    </row>
    <row r="9" spans="1:20" x14ac:dyDescent="0.25">
      <c r="A9" s="46" t="s">
        <v>55</v>
      </c>
      <c r="B9" s="54">
        <v>12.7</v>
      </c>
      <c r="C9" s="54">
        <v>10.14</v>
      </c>
      <c r="D9" s="54">
        <v>0</v>
      </c>
      <c r="E9" s="54">
        <v>2.5499999999999998</v>
      </c>
      <c r="F9" s="55">
        <f>100-B9-C9-D9-E9-G9</f>
        <v>0.34000000000000341</v>
      </c>
      <c r="G9" s="55">
        <v>74.27</v>
      </c>
      <c r="H9" s="55">
        <v>111</v>
      </c>
      <c r="I9" s="55">
        <v>205</v>
      </c>
      <c r="J9" s="55">
        <v>1311</v>
      </c>
      <c r="K9" s="56">
        <v>0.13</v>
      </c>
      <c r="L9" s="56">
        <v>0.41</v>
      </c>
      <c r="M9" s="56">
        <v>0.23</v>
      </c>
      <c r="N9" s="56">
        <v>0.03</v>
      </c>
      <c r="O9" s="56">
        <v>0.54</v>
      </c>
      <c r="P9" s="56">
        <v>0.11</v>
      </c>
      <c r="Q9" s="56">
        <v>50.16</v>
      </c>
      <c r="R9" s="56">
        <v>4.67</v>
      </c>
      <c r="S9" s="56">
        <v>4.72</v>
      </c>
      <c r="T9" s="57">
        <v>43.68</v>
      </c>
    </row>
    <row r="10" spans="1:20" x14ac:dyDescent="0.25">
      <c r="A10" s="58" t="s">
        <v>31</v>
      </c>
      <c r="B10" s="15">
        <f>B9/(100-G9)*100</f>
        <v>49.358725223474529</v>
      </c>
      <c r="C10" s="17">
        <f>C9/(100-G9)*100</f>
        <v>39.409249902837153</v>
      </c>
      <c r="D10" s="8">
        <f>D9/(100-G9)*100</f>
        <v>0</v>
      </c>
      <c r="E10" s="17">
        <f>E9/(100-G9)*100</f>
        <v>9.9106101826661472</v>
      </c>
      <c r="F10" s="17">
        <f>(F9/(100-G9))*100</f>
        <v>1.3214146910221662</v>
      </c>
      <c r="G10" s="19"/>
      <c r="H10" s="19"/>
      <c r="I10" s="9"/>
      <c r="J10" s="19"/>
      <c r="K10" s="8">
        <f>(K9/(100-G9))*100</f>
        <v>0.50524679362611735</v>
      </c>
      <c r="L10" s="8">
        <f>(L9/(100-G9))*100</f>
        <v>1.5934706568208314</v>
      </c>
      <c r="M10" s="8">
        <f>(M9/(100-G9))*100</f>
        <v>0.89389817333851529</v>
      </c>
      <c r="N10" s="8">
        <f>(N9/(100-G9))*100</f>
        <v>0.11659541391371939</v>
      </c>
      <c r="O10" s="8">
        <f>(O9/(100-G9))*100</f>
        <v>2.0987174504469488</v>
      </c>
      <c r="P10" s="17">
        <f>(P9/(100-G9))*100</f>
        <v>0.42751651768363774</v>
      </c>
      <c r="Q10" s="8">
        <f>(Q9/(100-G9))*100</f>
        <v>194.94753206373878</v>
      </c>
      <c r="R10" s="8">
        <f>(R9/(100-G9))*100</f>
        <v>18.150019432568982</v>
      </c>
      <c r="S10" s="8">
        <f>(S9/(100-G9))*100</f>
        <v>18.344345122425182</v>
      </c>
      <c r="T10" s="10">
        <f>(T9/(100-G9))*100</f>
        <v>169.7629226583754</v>
      </c>
    </row>
    <row r="11" spans="1:20" x14ac:dyDescent="0.25">
      <c r="A11" s="59" t="s">
        <v>45</v>
      </c>
      <c r="B11" s="60">
        <v>10</v>
      </c>
      <c r="C11" s="60">
        <v>8</v>
      </c>
      <c r="D11" s="60">
        <v>1</v>
      </c>
      <c r="E11" s="60"/>
      <c r="F11" s="61"/>
      <c r="G11" s="61">
        <v>78</v>
      </c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3"/>
    </row>
    <row r="12" spans="1:20" x14ac:dyDescent="0.25">
      <c r="A12" s="46" t="s">
        <v>55</v>
      </c>
      <c r="B12" s="11">
        <v>12.6</v>
      </c>
      <c r="C12" s="11">
        <v>10.66</v>
      </c>
      <c r="D12" s="11">
        <v>0</v>
      </c>
      <c r="E12" s="11">
        <v>2.56</v>
      </c>
      <c r="F12" s="7">
        <f>100-B12-C12-D12-E12-G12</f>
        <v>0.54000000000000625</v>
      </c>
      <c r="G12" s="7">
        <v>73.64</v>
      </c>
      <c r="H12" s="7">
        <v>116</v>
      </c>
      <c r="I12" s="7">
        <v>212</v>
      </c>
      <c r="J12" s="7">
        <v>1359</v>
      </c>
      <c r="K12" s="12">
        <v>0.14000000000000001</v>
      </c>
      <c r="L12" s="12">
        <v>0.38</v>
      </c>
      <c r="M12" s="12">
        <v>0.24</v>
      </c>
      <c r="N12" s="12">
        <v>0.04</v>
      </c>
      <c r="O12" s="12">
        <v>0.54</v>
      </c>
      <c r="P12" s="12">
        <v>0.11</v>
      </c>
      <c r="Q12" s="12">
        <v>56.31</v>
      </c>
      <c r="R12" s="12">
        <v>4.8</v>
      </c>
      <c r="S12" s="12">
        <v>7.17</v>
      </c>
      <c r="T12" s="35">
        <v>50.56</v>
      </c>
    </row>
    <row r="13" spans="1:20" x14ac:dyDescent="0.25">
      <c r="A13" s="58" t="s">
        <v>31</v>
      </c>
      <c r="B13" s="15">
        <f>B12/(100-G12)*100</f>
        <v>47.799696509863431</v>
      </c>
      <c r="C13" s="17">
        <f>C12/(100-G12)*100</f>
        <v>40.440060698027317</v>
      </c>
      <c r="D13" s="8">
        <f>D12/(100-G12)*100</f>
        <v>0</v>
      </c>
      <c r="E13" s="17">
        <f>E12/(100-G12)*100</f>
        <v>9.7116843702579665</v>
      </c>
      <c r="F13" s="17">
        <f>(F12/(100-G12))*100</f>
        <v>2.0485584218513138</v>
      </c>
      <c r="G13" s="19"/>
      <c r="H13" s="19"/>
      <c r="I13" s="9"/>
      <c r="J13" s="19"/>
      <c r="K13" s="8">
        <f>(K12/(100-G12))*100</f>
        <v>0.53110773899848263</v>
      </c>
      <c r="L13" s="8">
        <f>(L12/(100-G12))*100</f>
        <v>1.4415781487101671</v>
      </c>
      <c r="M13" s="8">
        <f>(M12/(100-G12))*100</f>
        <v>0.91047040971168436</v>
      </c>
      <c r="N13" s="8">
        <f>(N12/(100-G12))*100</f>
        <v>0.15174506828528073</v>
      </c>
      <c r="O13" s="8">
        <f>(O12/(100-G12))*100</f>
        <v>2.0485584218512898</v>
      </c>
      <c r="P13" s="17">
        <f>(P12/(100-G12))*100</f>
        <v>0.41729893778452198</v>
      </c>
      <c r="Q13" s="8">
        <f>(Q12/(100-G12))*100</f>
        <v>213.61911987860398</v>
      </c>
      <c r="R13" s="8">
        <f>(R12/(100-G12))*100</f>
        <v>18.209408194233685</v>
      </c>
      <c r="S13" s="8">
        <f>(S12/(100-G12))*100</f>
        <v>27.200303490136569</v>
      </c>
      <c r="T13" s="10">
        <f>(T12/(100-G12))*100</f>
        <v>191.80576631259484</v>
      </c>
    </row>
    <row r="14" spans="1:20" x14ac:dyDescent="0.25">
      <c r="A14" s="59" t="s">
        <v>46</v>
      </c>
      <c r="B14" s="60">
        <v>8</v>
      </c>
      <c r="C14" s="60">
        <v>8</v>
      </c>
      <c r="D14" s="60">
        <v>1</v>
      </c>
      <c r="E14" s="60"/>
      <c r="F14" s="61"/>
      <c r="G14" s="61">
        <v>78</v>
      </c>
      <c r="H14" s="61"/>
      <c r="I14" s="61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1:20" x14ac:dyDescent="0.25">
      <c r="A15" s="46" t="s">
        <v>55</v>
      </c>
      <c r="B15" s="11">
        <v>10.4</v>
      </c>
      <c r="C15" s="11">
        <v>11.25</v>
      </c>
      <c r="D15" s="11">
        <v>0</v>
      </c>
      <c r="E15" s="11">
        <v>2.72</v>
      </c>
      <c r="F15" s="7">
        <f>100-B15-C15-D15-E15-G15</f>
        <v>0.5899999999999892</v>
      </c>
      <c r="G15" s="7">
        <v>75.040000000000006</v>
      </c>
      <c r="H15" s="7">
        <v>113</v>
      </c>
      <c r="I15" s="7">
        <v>208</v>
      </c>
      <c r="J15" s="7">
        <v>1335</v>
      </c>
      <c r="K15" s="12">
        <v>0.12</v>
      </c>
      <c r="L15" s="12">
        <v>0.51</v>
      </c>
      <c r="M15" s="12">
        <v>0.23</v>
      </c>
      <c r="N15" s="12">
        <v>0.03</v>
      </c>
      <c r="O15" s="12">
        <v>0.63</v>
      </c>
      <c r="P15" s="12">
        <v>0.09</v>
      </c>
      <c r="Q15" s="12">
        <v>62.91</v>
      </c>
      <c r="R15" s="12">
        <v>4.6900000000000004</v>
      </c>
      <c r="S15" s="12">
        <v>5.25</v>
      </c>
      <c r="T15" s="35">
        <v>56.62</v>
      </c>
    </row>
    <row r="16" spans="1:20" x14ac:dyDescent="0.25">
      <c r="A16" s="58" t="s">
        <v>31</v>
      </c>
      <c r="B16" s="15">
        <f>B15/(100-G15)*100</f>
        <v>41.666666666666679</v>
      </c>
      <c r="C16" s="17">
        <f>C15/(100-G15)*100</f>
        <v>45.072115384615394</v>
      </c>
      <c r="D16" s="8">
        <f>D15/(100-G15)*100</f>
        <v>0</v>
      </c>
      <c r="E16" s="17">
        <f>E15/(100-G15)*100</f>
        <v>10.8974358974359</v>
      </c>
      <c r="F16" s="17">
        <f>(F15/(100-G15))*100</f>
        <v>2.3637820512820085</v>
      </c>
      <c r="G16" s="19"/>
      <c r="H16" s="19"/>
      <c r="I16" s="9"/>
      <c r="J16" s="19"/>
      <c r="K16" s="8">
        <f>(K15/(100-G15))*100</f>
        <v>0.48076923076923089</v>
      </c>
      <c r="L16" s="8">
        <f>(L15/(100-G15))*100</f>
        <v>2.0432692307692313</v>
      </c>
      <c r="M16" s="8">
        <f>(M15/(100-G15))*100</f>
        <v>0.92147435897435914</v>
      </c>
      <c r="N16" s="8">
        <f>(N15/(100-G15))*100</f>
        <v>0.12019230769230772</v>
      </c>
      <c r="O16" s="8">
        <f>(O15/(100-G15))*100</f>
        <v>2.5240384615384621</v>
      </c>
      <c r="P16" s="17">
        <f>(P15/(100-G15))*100</f>
        <v>0.36057692307692313</v>
      </c>
      <c r="Q16" s="8">
        <f>(Q15/(100-G15))*100</f>
        <v>252.04326923076928</v>
      </c>
      <c r="R16" s="8">
        <f>(R15/(100-G15))*100</f>
        <v>18.790064102564109</v>
      </c>
      <c r="S16" s="8">
        <f>(S15/(100-G15))*100</f>
        <v>21.03365384615385</v>
      </c>
      <c r="T16" s="10">
        <f>(T15/(100-G15))*100</f>
        <v>226.84294871794876</v>
      </c>
    </row>
    <row r="17" spans="1:20" ht="16.5" customHeight="1" x14ac:dyDescent="0.25">
      <c r="A17" s="59" t="s">
        <v>47</v>
      </c>
      <c r="B17" s="60">
        <v>10</v>
      </c>
      <c r="C17" s="60">
        <v>7.5</v>
      </c>
      <c r="D17" s="60">
        <v>1</v>
      </c>
      <c r="E17" s="60"/>
      <c r="F17" s="61"/>
      <c r="G17" s="61">
        <v>78</v>
      </c>
      <c r="H17" s="61"/>
      <c r="I17" s="61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3"/>
    </row>
    <row r="18" spans="1:20" ht="22.5" customHeight="1" x14ac:dyDescent="0.25">
      <c r="A18" s="46" t="s">
        <v>55</v>
      </c>
      <c r="B18" s="11">
        <v>12</v>
      </c>
      <c r="C18" s="11">
        <v>9.7799999999999994</v>
      </c>
      <c r="D18" s="11">
        <v>0</v>
      </c>
      <c r="E18" s="11">
        <v>1.42</v>
      </c>
      <c r="F18" s="7">
        <f>100-B18-C18-D18-E18-G18</f>
        <v>0.85999999999999943</v>
      </c>
      <c r="G18" s="7">
        <v>75.94</v>
      </c>
      <c r="H18" s="7">
        <v>108</v>
      </c>
      <c r="I18" s="7">
        <v>199</v>
      </c>
      <c r="J18" s="7">
        <v>1273</v>
      </c>
      <c r="K18" s="12">
        <v>0.14000000000000001</v>
      </c>
      <c r="L18" s="12">
        <v>0.18</v>
      </c>
      <c r="M18" s="12">
        <v>0.3</v>
      </c>
      <c r="N18" s="12">
        <v>0.02</v>
      </c>
      <c r="O18" s="12">
        <v>0.26</v>
      </c>
      <c r="P18" s="12">
        <v>0.1</v>
      </c>
      <c r="Q18" s="12">
        <v>54</v>
      </c>
      <c r="R18" s="12">
        <v>6.36</v>
      </c>
      <c r="S18" s="12">
        <v>6.35</v>
      </c>
      <c r="T18" s="35">
        <v>46.54</v>
      </c>
    </row>
    <row r="19" spans="1:20" x14ac:dyDescent="0.25">
      <c r="A19" s="58" t="s">
        <v>31</v>
      </c>
      <c r="B19" s="15">
        <f>B18/(100-G18)*100</f>
        <v>49.875311720698249</v>
      </c>
      <c r="C19" s="17">
        <f>C18/(100-G18)*100</f>
        <v>40.648379052369073</v>
      </c>
      <c r="D19" s="8">
        <f>D18/(100-G18)*100</f>
        <v>0</v>
      </c>
      <c r="E19" s="17">
        <f>E18/(100-G18)*100</f>
        <v>5.9019118869492928</v>
      </c>
      <c r="F19" s="17">
        <f>(F18/(100-G18))*100</f>
        <v>3.5743973399833719</v>
      </c>
      <c r="G19" s="19"/>
      <c r="H19" s="19"/>
      <c r="I19" s="9"/>
      <c r="J19" s="19"/>
      <c r="K19" s="8">
        <f>(K18/(100-G18))*100</f>
        <v>0.58187863674147966</v>
      </c>
      <c r="L19" s="8">
        <f>(L18/(100-G18))*100</f>
        <v>0.74812967581047374</v>
      </c>
      <c r="M19" s="8">
        <f>(M18/(100-G18))*100</f>
        <v>1.2468827930174562</v>
      </c>
      <c r="N19" s="8">
        <f>(N18/(100-G18))*100</f>
        <v>8.312551953449708E-2</v>
      </c>
      <c r="O19" s="8">
        <f>(O18/(100-G18))*100</f>
        <v>1.0806317539484622</v>
      </c>
      <c r="P19" s="17">
        <f>(P18/(100-G18))*100</f>
        <v>0.41562759767248547</v>
      </c>
      <c r="Q19" s="8">
        <f>(Q18/(100-G18))*100</f>
        <v>224.43890274314211</v>
      </c>
      <c r="R19" s="8">
        <f>(R18/(100-G18))*100</f>
        <v>26.433915211970071</v>
      </c>
      <c r="S19" s="8">
        <f>(S18/(100-G18))*100</f>
        <v>26.392352452202822</v>
      </c>
      <c r="T19" s="10">
        <f>(T18/(100-G18))*100</f>
        <v>193.43308395677471</v>
      </c>
    </row>
    <row r="20" spans="1:20" x14ac:dyDescent="0.25">
      <c r="A20" s="59" t="s">
        <v>49</v>
      </c>
      <c r="B20" s="60">
        <v>9</v>
      </c>
      <c r="C20" s="60">
        <v>4</v>
      </c>
      <c r="D20" s="60">
        <v>1</v>
      </c>
      <c r="E20" s="60"/>
      <c r="F20" s="61"/>
      <c r="G20" s="61">
        <v>78</v>
      </c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3"/>
    </row>
    <row r="21" spans="1:20" x14ac:dyDescent="0.25">
      <c r="A21" s="46" t="s">
        <v>55</v>
      </c>
      <c r="B21" s="11">
        <v>11.23</v>
      </c>
      <c r="C21" s="11">
        <v>5.4</v>
      </c>
      <c r="D21" s="11">
        <v>0.2</v>
      </c>
      <c r="E21" s="11">
        <v>4.04</v>
      </c>
      <c r="F21" s="7">
        <f>100-B21-C21-D21-E21-G21</f>
        <v>0</v>
      </c>
      <c r="G21" s="7">
        <v>79.13</v>
      </c>
      <c r="H21" s="7">
        <v>76</v>
      </c>
      <c r="I21" s="7">
        <v>139</v>
      </c>
      <c r="J21" s="7">
        <v>885</v>
      </c>
      <c r="K21" s="12">
        <v>0.12</v>
      </c>
      <c r="L21" s="12">
        <v>0.83</v>
      </c>
      <c r="M21" s="12">
        <v>0.23</v>
      </c>
      <c r="N21" s="12">
        <v>0.01</v>
      </c>
      <c r="O21" s="12">
        <v>1.57</v>
      </c>
      <c r="P21" s="12">
        <v>0.1</v>
      </c>
      <c r="Q21" s="12">
        <v>46.32</v>
      </c>
      <c r="R21" s="12">
        <v>3.21</v>
      </c>
      <c r="S21" s="12">
        <v>3.24</v>
      </c>
      <c r="T21" s="35">
        <v>39.99</v>
      </c>
    </row>
    <row r="22" spans="1:20" x14ac:dyDescent="0.25">
      <c r="A22" s="58" t="s">
        <v>31</v>
      </c>
      <c r="B22" s="15">
        <f>B21/(100-G21)*100</f>
        <v>53.809295639674161</v>
      </c>
      <c r="C22" s="17">
        <f>C21/(100-G21)*100</f>
        <v>25.874460948730231</v>
      </c>
      <c r="D22" s="8">
        <f>D21/(100-G21)*100</f>
        <v>0.95831336847148996</v>
      </c>
      <c r="E22" s="17">
        <f>E21/(100-G21)*100</f>
        <v>19.357930043124096</v>
      </c>
      <c r="F22" s="17">
        <f>(F21/(100-G21))*100</f>
        <v>0</v>
      </c>
      <c r="G22" s="19"/>
      <c r="H22" s="19"/>
      <c r="I22" s="9"/>
      <c r="J22" s="19"/>
      <c r="K22" s="8">
        <f>(K21/(100-G21))*100</f>
        <v>0.57498802108289404</v>
      </c>
      <c r="L22" s="8">
        <f>(L21/(100-G21))*100</f>
        <v>3.9770004791566831</v>
      </c>
      <c r="M22" s="8">
        <f>(M21/(100-G21))*100</f>
        <v>1.1020603737422137</v>
      </c>
      <c r="N22" s="8">
        <f>(N21/(100-G21))*100</f>
        <v>4.7915668423574503E-2</v>
      </c>
      <c r="O22" s="8">
        <f>(O21/(100-G21))*100</f>
        <v>7.522759942501196</v>
      </c>
      <c r="P22" s="17">
        <f>(P21/(100-G21))*100</f>
        <v>0.47915668423574498</v>
      </c>
      <c r="Q22" s="8">
        <f>(Q21/(100-G21))*100</f>
        <v>221.94537613799707</v>
      </c>
      <c r="R22" s="8">
        <f>(R21/(100-G21))*100</f>
        <v>15.380929563967413</v>
      </c>
      <c r="S22" s="8">
        <f>(S21/(100-G21))*100</f>
        <v>15.524676569238139</v>
      </c>
      <c r="T22" s="10">
        <f>(T21/(100-G21))*100</f>
        <v>191.61475802587441</v>
      </c>
    </row>
    <row r="23" spans="1:20" x14ac:dyDescent="0.25">
      <c r="A23" s="59" t="s">
        <v>48</v>
      </c>
      <c r="B23" s="62">
        <v>11</v>
      </c>
      <c r="C23" s="62">
        <v>6</v>
      </c>
      <c r="D23" s="62">
        <v>1</v>
      </c>
      <c r="E23" s="64"/>
      <c r="F23" s="61"/>
      <c r="G23" s="61">
        <v>78</v>
      </c>
      <c r="H23" s="61"/>
      <c r="I23" s="61"/>
      <c r="J23" s="61"/>
      <c r="K23" s="64"/>
      <c r="L23" s="64"/>
      <c r="M23" s="64"/>
      <c r="N23" s="64"/>
      <c r="O23" s="64"/>
      <c r="P23" s="64"/>
      <c r="Q23" s="64"/>
      <c r="R23" s="64"/>
      <c r="S23" s="64"/>
      <c r="T23" s="65"/>
    </row>
    <row r="24" spans="1:20" x14ac:dyDescent="0.25">
      <c r="A24" s="46" t="s">
        <v>55</v>
      </c>
      <c r="B24" s="32">
        <v>11.4</v>
      </c>
      <c r="C24" s="32">
        <v>6.43</v>
      </c>
      <c r="D24" s="12">
        <v>0</v>
      </c>
      <c r="E24" s="32">
        <v>2.35</v>
      </c>
      <c r="F24" s="7">
        <f>100-B24-C24-D24-E24-G24</f>
        <v>1.9199999999999875</v>
      </c>
      <c r="G24" s="7">
        <v>77.900000000000006</v>
      </c>
      <c r="H24" s="7"/>
      <c r="I24" s="7">
        <v>178</v>
      </c>
      <c r="J24" s="7">
        <v>1138</v>
      </c>
      <c r="K24" s="32">
        <v>0.16</v>
      </c>
      <c r="L24" s="32">
        <v>0.4</v>
      </c>
      <c r="M24" s="32">
        <v>0.26</v>
      </c>
      <c r="N24" s="32">
        <v>0.04</v>
      </c>
      <c r="O24" s="32">
        <v>0.81</v>
      </c>
      <c r="P24" s="32">
        <v>0.12</v>
      </c>
      <c r="Q24" s="32">
        <v>62.7</v>
      </c>
      <c r="R24" s="32">
        <v>3.9</v>
      </c>
      <c r="S24" s="32">
        <v>2.6</v>
      </c>
      <c r="T24" s="33">
        <v>69.3</v>
      </c>
    </row>
    <row r="25" spans="1:20" x14ac:dyDescent="0.25">
      <c r="A25" s="58" t="s">
        <v>31</v>
      </c>
      <c r="B25" s="15">
        <f>B24/(100-G24)*100</f>
        <v>51.583710407239835</v>
      </c>
      <c r="C25" s="17">
        <f>C24/(100-G24)*100</f>
        <v>29.095022624434396</v>
      </c>
      <c r="D25" s="8">
        <f>D24/(100-G24)*100</f>
        <v>0</v>
      </c>
      <c r="E25" s="17">
        <f>E24/(100-G24)*100</f>
        <v>10.633484162895931</v>
      </c>
      <c r="F25" s="17">
        <f>(F24/(100-G24))*100</f>
        <v>8.6877828054298103</v>
      </c>
      <c r="G25" s="19"/>
      <c r="H25" s="19"/>
      <c r="I25" s="9"/>
      <c r="J25" s="19"/>
      <c r="K25" s="8">
        <f>(K24/(100-G24))*100</f>
        <v>0.72398190045248889</v>
      </c>
      <c r="L25" s="8">
        <f>(L24/(100-G24))*100</f>
        <v>1.8099547511312222</v>
      </c>
      <c r="M25" s="8">
        <f>(M24/(100-G24))*100</f>
        <v>1.1764705882352944</v>
      </c>
      <c r="N25" s="8">
        <f>(N24/(100-G24))*100</f>
        <v>0.18099547511312222</v>
      </c>
      <c r="O25" s="8">
        <f>(O24/(100-G24))*100</f>
        <v>3.6651583710407247</v>
      </c>
      <c r="P25" s="17">
        <f>(P24/(100-G24))*100</f>
        <v>0.5429864253393667</v>
      </c>
      <c r="Q25" s="8">
        <f>(Q24/(100-G24))*100</f>
        <v>283.71040723981912</v>
      </c>
      <c r="R25" s="8">
        <f>(R24/(100-G24))*100</f>
        <v>17.647058823529417</v>
      </c>
      <c r="S25" s="8">
        <f>(S24/(100-G24))*100</f>
        <v>11.764705882352946</v>
      </c>
      <c r="T25" s="10">
        <f>(T24/(100-G24))*100</f>
        <v>313.57466063348426</v>
      </c>
    </row>
    <row r="26" spans="1:20" ht="19.5" customHeight="1" x14ac:dyDescent="0.25">
      <c r="A26" s="59" t="s">
        <v>56</v>
      </c>
      <c r="B26" s="62">
        <v>9</v>
      </c>
      <c r="C26" s="62">
        <v>10</v>
      </c>
      <c r="D26" s="62">
        <v>1</v>
      </c>
      <c r="E26" s="64"/>
      <c r="F26" s="61"/>
      <c r="G26" s="61">
        <v>78</v>
      </c>
      <c r="H26" s="61"/>
      <c r="I26" s="61"/>
      <c r="J26" s="61"/>
      <c r="K26" s="64"/>
      <c r="L26" s="64"/>
      <c r="M26" s="64"/>
      <c r="N26" s="64"/>
      <c r="O26" s="64"/>
      <c r="P26" s="64"/>
      <c r="Q26" s="64"/>
      <c r="R26" s="64"/>
      <c r="S26" s="64"/>
      <c r="T26" s="65"/>
    </row>
    <row r="27" spans="1:20" ht="19.5" customHeight="1" x14ac:dyDescent="0.25">
      <c r="A27" s="46" t="s">
        <v>55</v>
      </c>
      <c r="B27" s="32">
        <v>9.4</v>
      </c>
      <c r="C27" s="32">
        <v>8.64</v>
      </c>
      <c r="D27" s="12">
        <v>0</v>
      </c>
      <c r="E27" s="32">
        <v>1.87</v>
      </c>
      <c r="F27" s="7">
        <f>100-B27-C27-D27-E27-G27</f>
        <v>0.88999999999998636</v>
      </c>
      <c r="G27" s="7">
        <v>79.2</v>
      </c>
      <c r="H27" s="7"/>
      <c r="I27" s="7">
        <v>204</v>
      </c>
      <c r="J27" s="7">
        <v>1307</v>
      </c>
      <c r="K27" s="32">
        <v>0.15</v>
      </c>
      <c r="L27" s="32">
        <v>0.24</v>
      </c>
      <c r="M27" s="32">
        <v>0.31</v>
      </c>
      <c r="N27" s="32">
        <v>0.03</v>
      </c>
      <c r="O27" s="32">
        <v>0.41</v>
      </c>
      <c r="P27" s="32">
        <v>0.13</v>
      </c>
      <c r="Q27" s="32">
        <v>33.200000000000003</v>
      </c>
      <c r="R27" s="32">
        <v>2.6</v>
      </c>
      <c r="S27" s="32">
        <v>2.4</v>
      </c>
      <c r="T27" s="33">
        <v>36</v>
      </c>
    </row>
    <row r="28" spans="1:20" x14ac:dyDescent="0.25">
      <c r="A28" s="66" t="s">
        <v>31</v>
      </c>
      <c r="B28" s="37">
        <f>B27/(100-G27)*100</f>
        <v>45.192307692307701</v>
      </c>
      <c r="C28" s="38">
        <f>C27/(100-G27)*100</f>
        <v>41.538461538461547</v>
      </c>
      <c r="D28" s="22">
        <f>D27/(100-G27)*100</f>
        <v>0</v>
      </c>
      <c r="E28" s="38">
        <f>E27/(100-G27)*100</f>
        <v>8.9903846153846168</v>
      </c>
      <c r="F28" s="38">
        <f>(F27/(100-G27))*100</f>
        <v>4.2788461538460885</v>
      </c>
      <c r="G28" s="39"/>
      <c r="H28" s="39"/>
      <c r="I28" s="40"/>
      <c r="J28" s="39"/>
      <c r="K28" s="22">
        <f>(K27/(100-G27))*100</f>
        <v>0.72115384615384615</v>
      </c>
      <c r="L28" s="22">
        <f>(L27/(100-G27))*100</f>
        <v>1.153846153846154</v>
      </c>
      <c r="M28" s="22">
        <f>(M27/(100-G27))*100</f>
        <v>1.4903846153846156</v>
      </c>
      <c r="N28" s="22">
        <f>(N27/(100-G27))*100</f>
        <v>0.14423076923076925</v>
      </c>
      <c r="O28" s="22">
        <f>(O27/(100-G27))*100</f>
        <v>1.9711538461538465</v>
      </c>
      <c r="P28" s="38">
        <f>(P27/(100-G27))*100</f>
        <v>0.62500000000000011</v>
      </c>
      <c r="Q28" s="22">
        <f>(Q27/(100-G27))*100</f>
        <v>159.61538461538464</v>
      </c>
      <c r="R28" s="22">
        <f>(R27/(100-G27))*100</f>
        <v>12.500000000000004</v>
      </c>
      <c r="S28" s="22">
        <f>(S27/(100-G27))*100</f>
        <v>11.538461538461538</v>
      </c>
      <c r="T28" s="26">
        <f>(T27/(100-G27))*100</f>
        <v>173.07692307692309</v>
      </c>
    </row>
    <row r="29" spans="1:20" x14ac:dyDescent="0.25">
      <c r="A29" s="67"/>
      <c r="R29" s="2"/>
      <c r="S29" s="2"/>
    </row>
    <row r="30" spans="1:20" x14ac:dyDescent="0.25">
      <c r="A30" s="129"/>
      <c r="B30" s="125"/>
      <c r="C30" s="125"/>
      <c r="D30" s="126"/>
      <c r="E30" s="41"/>
      <c r="F30" s="42" t="s">
        <v>0</v>
      </c>
      <c r="G30" s="41"/>
      <c r="H30" s="128" t="s">
        <v>1</v>
      </c>
      <c r="I30" s="125"/>
      <c r="J30" s="126"/>
      <c r="K30" s="43" t="s">
        <v>2</v>
      </c>
      <c r="L30" s="44"/>
      <c r="M30" s="44"/>
      <c r="N30" s="44"/>
      <c r="O30" s="44"/>
      <c r="P30" s="44"/>
      <c r="Q30" s="41"/>
      <c r="R30" s="41"/>
      <c r="S30" s="41"/>
    </row>
    <row r="31" spans="1:20" ht="31.5" x14ac:dyDescent="0.25">
      <c r="A31" s="68"/>
      <c r="B31" s="45" t="s">
        <v>3</v>
      </c>
      <c r="C31" s="45" t="s">
        <v>4</v>
      </c>
      <c r="D31" s="45" t="s">
        <v>5</v>
      </c>
      <c r="E31" s="45" t="s">
        <v>53</v>
      </c>
      <c r="F31" s="45" t="s">
        <v>6</v>
      </c>
      <c r="G31" s="45" t="s">
        <v>54</v>
      </c>
      <c r="H31" s="48" t="s">
        <v>18</v>
      </c>
      <c r="I31" s="45" t="s">
        <v>7</v>
      </c>
      <c r="J31" s="42" t="s">
        <v>8</v>
      </c>
      <c r="K31" s="42" t="s">
        <v>9</v>
      </c>
      <c r="L31" s="42" t="s">
        <v>10</v>
      </c>
      <c r="M31" s="42" t="s">
        <v>11</v>
      </c>
      <c r="N31" s="42" t="s">
        <v>12</v>
      </c>
      <c r="O31" s="42" t="s">
        <v>13</v>
      </c>
      <c r="P31" s="42" t="s">
        <v>14</v>
      </c>
      <c r="Q31" s="42" t="s">
        <v>15</v>
      </c>
      <c r="R31" s="42" t="s">
        <v>16</v>
      </c>
      <c r="S31" s="42" t="s">
        <v>17</v>
      </c>
    </row>
    <row r="32" spans="1:20" x14ac:dyDescent="0.25">
      <c r="A32" s="69" t="s">
        <v>40</v>
      </c>
      <c r="B32" s="52">
        <v>9.5</v>
      </c>
      <c r="C32" s="52">
        <v>8.5</v>
      </c>
      <c r="D32" s="52">
        <v>1.5</v>
      </c>
      <c r="E32" s="70"/>
      <c r="F32" s="52"/>
      <c r="G32" s="50">
        <v>78</v>
      </c>
      <c r="H32" s="51"/>
      <c r="I32" s="51"/>
      <c r="J32" s="70"/>
      <c r="K32" s="70"/>
      <c r="L32" s="70"/>
      <c r="M32" s="70"/>
      <c r="N32" s="70"/>
      <c r="O32" s="70"/>
      <c r="P32" s="70"/>
      <c r="Q32" s="70"/>
      <c r="R32" s="70"/>
      <c r="S32" s="71"/>
    </row>
    <row r="33" spans="1:19" x14ac:dyDescent="0.25">
      <c r="A33" s="46" t="s">
        <v>55</v>
      </c>
      <c r="B33" s="72">
        <v>10.4</v>
      </c>
      <c r="C33" s="72">
        <v>12.3</v>
      </c>
      <c r="D33" s="72">
        <v>0.25</v>
      </c>
      <c r="E33" s="72">
        <v>2.9</v>
      </c>
      <c r="F33" s="56">
        <v>0.55000000000000004</v>
      </c>
      <c r="G33" s="73">
        <v>73.599999999999994</v>
      </c>
      <c r="H33" s="55">
        <v>192</v>
      </c>
      <c r="I33" s="55">
        <v>1232</v>
      </c>
      <c r="J33" s="72">
        <v>0.15</v>
      </c>
      <c r="K33" s="72">
        <v>0.48</v>
      </c>
      <c r="L33" s="72">
        <v>0.24</v>
      </c>
      <c r="M33" s="72">
        <v>0.03</v>
      </c>
      <c r="N33" s="72">
        <v>0.87</v>
      </c>
      <c r="O33" s="72">
        <v>0.12</v>
      </c>
      <c r="P33" s="72">
        <v>43.9</v>
      </c>
      <c r="Q33" s="72">
        <v>3</v>
      </c>
      <c r="R33" s="72">
        <v>2.6</v>
      </c>
      <c r="S33" s="74">
        <v>38.4</v>
      </c>
    </row>
    <row r="34" spans="1:19" x14ac:dyDescent="0.25">
      <c r="A34" s="58" t="s">
        <v>31</v>
      </c>
      <c r="B34" s="15">
        <f>B33/(100-G33)*100</f>
        <v>39.393939393939384</v>
      </c>
      <c r="C34" s="17">
        <f>C33/(100-G33)*100</f>
        <v>46.590909090909079</v>
      </c>
      <c r="D34" s="8">
        <f>D33/(100-G33)*100</f>
        <v>0.94696969696969679</v>
      </c>
      <c r="E34" s="17">
        <f>E33/(100-G33)*100</f>
        <v>10.984848484848483</v>
      </c>
      <c r="F34" s="17">
        <f>(F33/(100-G33))*100</f>
        <v>2.083333333333333</v>
      </c>
      <c r="G34" s="19"/>
      <c r="H34" s="9"/>
      <c r="I34" s="19"/>
      <c r="J34" s="8">
        <f>(J33/(100-G33))*100</f>
        <v>0.56818181818181801</v>
      </c>
      <c r="K34" s="8">
        <f>(K33/(100-G33))*100</f>
        <v>1.8181818181818177</v>
      </c>
      <c r="L34" s="8">
        <f>(L33/(100-G33))*100</f>
        <v>0.90909090909090884</v>
      </c>
      <c r="M34" s="8">
        <f>(M33/(100-G33))*100</f>
        <v>0.1136363636363636</v>
      </c>
      <c r="N34" s="8">
        <f>(N33/(100-G33))*100</f>
        <v>3.2954545454545445</v>
      </c>
      <c r="O34" s="17">
        <f>(O33/(100-G33))*100</f>
        <v>0.45454545454545442</v>
      </c>
      <c r="P34" s="8">
        <f>(P33/(100-G33))*100</f>
        <v>166.28787878787875</v>
      </c>
      <c r="Q34" s="8">
        <f>(Q33/(100-G33))*100</f>
        <v>11.363636363636362</v>
      </c>
      <c r="R34" s="8">
        <f>(R33/(100-G33))*100</f>
        <v>9.848484848484846</v>
      </c>
      <c r="S34" s="10">
        <f>(S33/(100-G33))*100</f>
        <v>145.45454545454541</v>
      </c>
    </row>
    <row r="35" spans="1:19" x14ac:dyDescent="0.25">
      <c r="A35" s="75" t="s">
        <v>43</v>
      </c>
      <c r="B35" s="62">
        <v>9.5</v>
      </c>
      <c r="C35" s="62">
        <v>7.5</v>
      </c>
      <c r="D35" s="62">
        <v>1.5</v>
      </c>
      <c r="E35" s="64"/>
      <c r="F35" s="62"/>
      <c r="G35" s="60">
        <v>78</v>
      </c>
      <c r="H35" s="61"/>
      <c r="I35" s="61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19" x14ac:dyDescent="0.25">
      <c r="A36" s="46" t="s">
        <v>55</v>
      </c>
      <c r="B36" s="32">
        <v>11.1</v>
      </c>
      <c r="C36" s="32">
        <v>9.15</v>
      </c>
      <c r="D36" s="12">
        <v>0</v>
      </c>
      <c r="E36" s="32">
        <v>3.38</v>
      </c>
      <c r="F36" s="12">
        <v>0.47</v>
      </c>
      <c r="G36" s="11">
        <v>75.900000000000006</v>
      </c>
      <c r="H36" s="7">
        <v>186</v>
      </c>
      <c r="I36" s="7">
        <v>1192</v>
      </c>
      <c r="J36" s="32">
        <v>0.14000000000000001</v>
      </c>
      <c r="K36" s="32">
        <v>0.51</v>
      </c>
      <c r="L36" s="32">
        <v>0.25</v>
      </c>
      <c r="M36" s="32">
        <v>0.03</v>
      </c>
      <c r="N36" s="32">
        <v>0.9</v>
      </c>
      <c r="O36" s="32">
        <v>0.12</v>
      </c>
      <c r="P36" s="32">
        <v>46.4</v>
      </c>
      <c r="Q36" s="32">
        <v>3.5</v>
      </c>
      <c r="R36" s="32">
        <v>5.3</v>
      </c>
      <c r="S36" s="33">
        <v>51.9</v>
      </c>
    </row>
    <row r="37" spans="1:19" x14ac:dyDescent="0.25">
      <c r="A37" s="66" t="s">
        <v>31</v>
      </c>
      <c r="B37" s="37">
        <f>B36/(100-G36)*100</f>
        <v>46.058091286307061</v>
      </c>
      <c r="C37" s="38">
        <f>C36/(100-G36)*100</f>
        <v>37.966804979253119</v>
      </c>
      <c r="D37" s="22">
        <f>D36/(100-G36)*100</f>
        <v>0</v>
      </c>
      <c r="E37" s="38">
        <f>E36/(100-G36)*100</f>
        <v>14.024896265560169</v>
      </c>
      <c r="F37" s="38">
        <f>(F36/(100-G36))*100</f>
        <v>1.9502074688796684</v>
      </c>
      <c r="G37" s="39"/>
      <c r="H37" s="40"/>
      <c r="I37" s="39"/>
      <c r="J37" s="22">
        <f>(J36/(100-G36))*100</f>
        <v>0.58091286307053958</v>
      </c>
      <c r="K37" s="22">
        <f>(K36/(100-G36))*100</f>
        <v>2.1161825726141084</v>
      </c>
      <c r="L37" s="22">
        <f>(L36/(100-G36))*100</f>
        <v>1.0373443983402493</v>
      </c>
      <c r="M37" s="22">
        <f>(M36/(100-G36))*100</f>
        <v>0.12448132780082991</v>
      </c>
      <c r="N37" s="22">
        <f>(N36/(100-G36))*100</f>
        <v>3.7344398340248977</v>
      </c>
      <c r="O37" s="38">
        <f>(O36/(100-G36))*100</f>
        <v>0.49792531120331962</v>
      </c>
      <c r="P37" s="22">
        <f>(P36/(100-G36))*100</f>
        <v>192.53112033195026</v>
      </c>
      <c r="Q37" s="22">
        <f>(Q36/(100-G36))*100</f>
        <v>14.522821576763489</v>
      </c>
      <c r="R37" s="22">
        <f>(R36/(100-G36))*100</f>
        <v>21.991701244813282</v>
      </c>
      <c r="S37" s="26">
        <f>(S36/(100-G36))*100</f>
        <v>215.35269709543573</v>
      </c>
    </row>
    <row r="38" spans="1:19" x14ac:dyDescent="0.25">
      <c r="A38" s="67"/>
      <c r="R38" s="2"/>
      <c r="S38" s="2"/>
    </row>
    <row r="39" spans="1:19" x14ac:dyDescent="0.25">
      <c r="A39" s="129"/>
      <c r="B39" s="125"/>
      <c r="C39" s="125"/>
      <c r="D39" s="126"/>
      <c r="E39" s="41"/>
      <c r="F39" s="42" t="s">
        <v>0</v>
      </c>
      <c r="G39" s="41"/>
      <c r="H39" s="128" t="s">
        <v>1</v>
      </c>
      <c r="I39" s="125"/>
      <c r="J39" s="126"/>
      <c r="K39" s="43" t="s">
        <v>2</v>
      </c>
      <c r="L39" s="44"/>
      <c r="M39" s="44"/>
      <c r="N39" s="44"/>
      <c r="O39" s="44"/>
      <c r="P39" s="44"/>
      <c r="Q39" s="41"/>
      <c r="R39" s="41"/>
      <c r="S39" s="41"/>
    </row>
    <row r="40" spans="1:19" ht="31.5" x14ac:dyDescent="0.25">
      <c r="A40" s="68"/>
      <c r="B40" s="45" t="s">
        <v>3</v>
      </c>
      <c r="C40" s="45" t="s">
        <v>4</v>
      </c>
      <c r="D40" s="45" t="s">
        <v>5</v>
      </c>
      <c r="E40" s="45" t="s">
        <v>53</v>
      </c>
      <c r="F40" s="45" t="s">
        <v>6</v>
      </c>
      <c r="G40" s="45" t="s">
        <v>54</v>
      </c>
      <c r="H40" s="48" t="s">
        <v>18</v>
      </c>
      <c r="I40" s="45" t="s">
        <v>7</v>
      </c>
      <c r="J40" s="42" t="s">
        <v>8</v>
      </c>
      <c r="K40" s="42" t="s">
        <v>9</v>
      </c>
      <c r="L40" s="42" t="s">
        <v>10</v>
      </c>
      <c r="M40" s="42" t="s">
        <v>11</v>
      </c>
      <c r="N40" s="42" t="s">
        <v>12</v>
      </c>
      <c r="O40" s="42" t="s">
        <v>13</v>
      </c>
      <c r="P40" s="42" t="s">
        <v>14</v>
      </c>
      <c r="Q40" s="42" t="s">
        <v>15</v>
      </c>
      <c r="R40" s="42" t="s">
        <v>16</v>
      </c>
      <c r="S40" s="42" t="s">
        <v>17</v>
      </c>
    </row>
    <row r="41" spans="1:19" x14ac:dyDescent="0.25">
      <c r="A41" s="78" t="s">
        <v>33</v>
      </c>
      <c r="B41" s="83">
        <v>9.5</v>
      </c>
      <c r="C41" s="83">
        <v>6.5</v>
      </c>
      <c r="D41" s="83">
        <v>1.5</v>
      </c>
      <c r="E41" s="84"/>
      <c r="F41" s="64"/>
      <c r="G41" s="86">
        <v>82</v>
      </c>
      <c r="H41" s="51"/>
      <c r="I41" s="51"/>
      <c r="J41" s="84"/>
      <c r="K41" s="84"/>
      <c r="L41" s="84"/>
      <c r="M41" s="84"/>
      <c r="N41" s="84"/>
      <c r="O41" s="84"/>
      <c r="P41" s="84"/>
      <c r="Q41" s="84"/>
      <c r="R41" s="84"/>
      <c r="S41" s="87"/>
    </row>
    <row r="42" spans="1:19" x14ac:dyDescent="0.25">
      <c r="A42" s="46" t="s">
        <v>55</v>
      </c>
      <c r="B42" s="5">
        <v>9.7799999999999994</v>
      </c>
      <c r="C42" s="5">
        <v>7.28</v>
      </c>
      <c r="D42" s="4">
        <v>0</v>
      </c>
      <c r="E42" s="5">
        <v>2.14</v>
      </c>
      <c r="F42" s="18">
        <f>100-B42-C42-D42-E42-G42</f>
        <v>1.7999999999999972</v>
      </c>
      <c r="G42" s="18">
        <v>79</v>
      </c>
      <c r="H42" s="55">
        <v>147</v>
      </c>
      <c r="I42" s="55">
        <v>939</v>
      </c>
      <c r="J42" s="5">
        <v>0.16</v>
      </c>
      <c r="K42" s="5">
        <v>0.28999999999999998</v>
      </c>
      <c r="L42" s="5">
        <v>0.15</v>
      </c>
      <c r="M42" s="5">
        <v>0.02</v>
      </c>
      <c r="N42" s="5">
        <v>0.38</v>
      </c>
      <c r="O42" s="5">
        <v>0.25</v>
      </c>
      <c r="P42" s="5">
        <v>35.4</v>
      </c>
      <c r="Q42" s="5">
        <v>2.6</v>
      </c>
      <c r="R42" s="5">
        <v>2.5</v>
      </c>
      <c r="S42" s="6">
        <v>27.3</v>
      </c>
    </row>
    <row r="43" spans="1:19" x14ac:dyDescent="0.25">
      <c r="A43" s="58" t="s">
        <v>31</v>
      </c>
      <c r="B43" s="15">
        <f>B42/(100-G42)*100</f>
        <v>46.571428571428569</v>
      </c>
      <c r="C43" s="17">
        <f>C42/(100-G42)*100</f>
        <v>34.666666666666671</v>
      </c>
      <c r="D43" s="8">
        <f>D42/(100-G42)*100</f>
        <v>0</v>
      </c>
      <c r="E43" s="17">
        <f>E42/(100-G42)*100</f>
        <v>10.190476190476192</v>
      </c>
      <c r="F43" s="17">
        <f>(F42/(100-G42))*100</f>
        <v>8.571428571428557</v>
      </c>
      <c r="G43" s="19"/>
      <c r="H43" s="9"/>
      <c r="I43" s="19"/>
      <c r="J43" s="8">
        <f>(J42/(100-G42))*100</f>
        <v>0.76190476190476186</v>
      </c>
      <c r="K43" s="8">
        <f>(K42/(100-G42))*100</f>
        <v>1.3809523809523807</v>
      </c>
      <c r="L43" s="8">
        <f>(L42/(100-G42))*100</f>
        <v>0.7142857142857143</v>
      </c>
      <c r="M43" s="8">
        <f>(M42/(100-G42))*100</f>
        <v>9.5238095238095233E-2</v>
      </c>
      <c r="N43" s="8">
        <f>(N42/(100-G42))*100</f>
        <v>1.8095238095238095</v>
      </c>
      <c r="O43" s="17">
        <f>(O42/(100-G42))*100</f>
        <v>1.1904761904761905</v>
      </c>
      <c r="P43" s="8">
        <f>(P42/(100-G42))*100</f>
        <v>168.57142857142858</v>
      </c>
      <c r="Q43" s="8">
        <f>(Q42/(100-G42))*100</f>
        <v>12.380952380952381</v>
      </c>
      <c r="R43" s="8">
        <f>(R42/(100-G42))*100</f>
        <v>11.904761904761903</v>
      </c>
      <c r="S43" s="10">
        <f>(S42/(100-G42))*100</f>
        <v>130</v>
      </c>
    </row>
    <row r="44" spans="1:19" x14ac:dyDescent="0.25">
      <c r="A44" s="3" t="s">
        <v>34</v>
      </c>
      <c r="B44" s="83">
        <v>9.5</v>
      </c>
      <c r="C44" s="83">
        <v>5.5</v>
      </c>
      <c r="D44" s="83">
        <v>1.5</v>
      </c>
      <c r="E44" s="84"/>
      <c r="F44" s="64"/>
      <c r="G44" s="86">
        <v>82</v>
      </c>
      <c r="H44" s="61"/>
      <c r="I44" s="61"/>
      <c r="J44" s="84"/>
      <c r="K44" s="84"/>
      <c r="L44" s="84"/>
      <c r="M44" s="84"/>
      <c r="N44" s="84"/>
      <c r="O44" s="84"/>
      <c r="P44" s="84"/>
      <c r="Q44" s="84"/>
      <c r="R44" s="84"/>
      <c r="S44" s="87"/>
    </row>
    <row r="45" spans="1:19" x14ac:dyDescent="0.25">
      <c r="A45" s="46" t="s">
        <v>55</v>
      </c>
      <c r="B45" s="5">
        <v>11.3</v>
      </c>
      <c r="C45" s="5">
        <v>6.12</v>
      </c>
      <c r="D45" s="5">
        <v>0.46</v>
      </c>
      <c r="E45" s="5">
        <v>2.78</v>
      </c>
      <c r="F45" s="18">
        <f>100-B45-C45-D45-E45-G45</f>
        <v>0.74000000000000909</v>
      </c>
      <c r="G45" s="18">
        <v>78.599999999999994</v>
      </c>
      <c r="H45" s="7">
        <v>139</v>
      </c>
      <c r="I45" s="7">
        <v>891</v>
      </c>
      <c r="J45" s="5">
        <v>0.17</v>
      </c>
      <c r="K45" s="5">
        <v>0.59</v>
      </c>
      <c r="L45" s="5">
        <v>0.17</v>
      </c>
      <c r="M45" s="5">
        <v>0.02</v>
      </c>
      <c r="N45" s="5">
        <v>0.44</v>
      </c>
      <c r="O45" s="5">
        <v>0.3</v>
      </c>
      <c r="P45" s="5">
        <v>33.299999999999997</v>
      </c>
      <c r="Q45" s="5">
        <v>3</v>
      </c>
      <c r="R45" s="5">
        <v>3.2</v>
      </c>
      <c r="S45" s="6">
        <v>30.9</v>
      </c>
    </row>
    <row r="46" spans="1:19" x14ac:dyDescent="0.25">
      <c r="A46" s="58" t="s">
        <v>31</v>
      </c>
      <c r="B46" s="15">
        <f>B45/(100-G45)*100</f>
        <v>52.803738317756995</v>
      </c>
      <c r="C46" s="17">
        <f>C45/(100-G45)*100</f>
        <v>28.598130841121488</v>
      </c>
      <c r="D46" s="8">
        <f>D45/(100-G45)*100</f>
        <v>2.1495327102803734</v>
      </c>
      <c r="E46" s="17">
        <f>E45/(100-G45)*100</f>
        <v>12.990654205607472</v>
      </c>
      <c r="F46" s="17">
        <f>(F45/(100-G45))*100</f>
        <v>3.4579439252336863</v>
      </c>
      <c r="G46" s="19"/>
      <c r="H46" s="9"/>
      <c r="I46" s="19"/>
      <c r="J46" s="8">
        <f>(J45/(100-G45))*100</f>
        <v>0.79439252336448574</v>
      </c>
      <c r="K46" s="8">
        <f>(K45/(100-G45))*100</f>
        <v>2.7570093457943914</v>
      </c>
      <c r="L46" s="8">
        <f>(L45/(100-G45))*100</f>
        <v>0.79439252336448574</v>
      </c>
      <c r="M46" s="8">
        <f>(M45/(100-G45))*100</f>
        <v>9.3457943925233627E-2</v>
      </c>
      <c r="N46" s="8">
        <f>(N45/(100-G45))*100</f>
        <v>2.0560747663551395</v>
      </c>
      <c r="O46" s="17">
        <f>(O45/(100-G45))*100</f>
        <v>1.4018691588785044</v>
      </c>
      <c r="P46" s="8">
        <f>(P45/(100-G45))*100</f>
        <v>155.60747663551396</v>
      </c>
      <c r="Q46" s="8">
        <f>(Q45/(100-G45))*100</f>
        <v>14.018691588785043</v>
      </c>
      <c r="R46" s="8">
        <f>(R45/(100-G45))*100</f>
        <v>14.95327102803738</v>
      </c>
      <c r="S46" s="10">
        <f>(S45/(100-G45))*100</f>
        <v>144.39252336448592</v>
      </c>
    </row>
    <row r="47" spans="1:19" ht="19.5" customHeight="1" x14ac:dyDescent="0.25">
      <c r="A47" s="3" t="s">
        <v>19</v>
      </c>
      <c r="B47" s="83">
        <v>9.5</v>
      </c>
      <c r="C47" s="83">
        <v>6</v>
      </c>
      <c r="D47" s="83">
        <v>1.5</v>
      </c>
      <c r="E47" s="84"/>
      <c r="F47" s="64"/>
      <c r="G47" s="86">
        <v>82</v>
      </c>
      <c r="H47" s="61"/>
      <c r="I47" s="61"/>
      <c r="J47" s="84"/>
      <c r="K47" s="84"/>
      <c r="L47" s="84"/>
      <c r="M47" s="84"/>
      <c r="N47" s="84"/>
      <c r="O47" s="84"/>
      <c r="P47" s="84"/>
      <c r="Q47" s="84"/>
      <c r="R47" s="84"/>
      <c r="S47" s="87"/>
    </row>
    <row r="48" spans="1:19" ht="19.5" customHeight="1" x14ac:dyDescent="0.25">
      <c r="A48" s="46" t="s">
        <v>55</v>
      </c>
      <c r="B48" s="5">
        <v>9.6300000000000008</v>
      </c>
      <c r="C48" s="5">
        <v>7.21</v>
      </c>
      <c r="D48" s="4">
        <v>0</v>
      </c>
      <c r="E48" s="5">
        <v>1.91</v>
      </c>
      <c r="F48" s="18">
        <f>100-B48-C48-D48-E48-G48</f>
        <v>2.3500000000000085</v>
      </c>
      <c r="G48" s="18">
        <v>78.900000000000006</v>
      </c>
      <c r="H48" s="7">
        <v>146</v>
      </c>
      <c r="I48" s="7">
        <v>936</v>
      </c>
      <c r="J48" s="5">
        <v>0.16</v>
      </c>
      <c r="K48" s="5">
        <v>0.25</v>
      </c>
      <c r="L48" s="5">
        <v>0.16</v>
      </c>
      <c r="M48" s="5">
        <v>0.02</v>
      </c>
      <c r="N48" s="5">
        <v>0.26</v>
      </c>
      <c r="O48" s="5">
        <v>0.26</v>
      </c>
      <c r="P48" s="5">
        <v>40.1</v>
      </c>
      <c r="Q48" s="5">
        <v>2.8</v>
      </c>
      <c r="R48" s="5">
        <v>2.8</v>
      </c>
      <c r="S48" s="6">
        <v>29.8</v>
      </c>
    </row>
    <row r="49" spans="1:19" x14ac:dyDescent="0.25">
      <c r="A49" s="66" t="s">
        <v>31</v>
      </c>
      <c r="B49" s="37">
        <f>B48/(100-G48)*100</f>
        <v>45.639810426540301</v>
      </c>
      <c r="C49" s="38">
        <f>C48/(100-G48)*100</f>
        <v>34.170616113744082</v>
      </c>
      <c r="D49" s="22">
        <f>D48/(100-G48)*100</f>
        <v>0</v>
      </c>
      <c r="E49" s="38">
        <f>E48/(100-G48)*100</f>
        <v>9.0521327014218027</v>
      </c>
      <c r="F49" s="38">
        <f>(F48/(100-G48))*100</f>
        <v>11.137440758293881</v>
      </c>
      <c r="G49" s="39"/>
      <c r="H49" s="40"/>
      <c r="I49" s="39"/>
      <c r="J49" s="22">
        <f>(J48/(100-G48))*100</f>
        <v>0.75829383886255941</v>
      </c>
      <c r="K49" s="22">
        <f>(K48/(100-G48))*100</f>
        <v>1.1848341232227491</v>
      </c>
      <c r="L49" s="22">
        <f>(L48/(100-G48))*100</f>
        <v>0.75829383886255941</v>
      </c>
      <c r="M49" s="22">
        <f>(M48/(100-G48))*100</f>
        <v>9.4786729857819926E-2</v>
      </c>
      <c r="N49" s="22">
        <f>(N48/(100-G48))*100</f>
        <v>1.2322274881516593</v>
      </c>
      <c r="O49" s="38">
        <f>(O48/(100-G48))*100</f>
        <v>1.2322274881516593</v>
      </c>
      <c r="P49" s="22">
        <f>(P48/(100-G48))*100</f>
        <v>190.04739336492898</v>
      </c>
      <c r="Q49" s="22">
        <f>(Q48/(100-G48))*100</f>
        <v>13.270142180094791</v>
      </c>
      <c r="R49" s="22">
        <f>(R48/(100-G48))*100</f>
        <v>13.270142180094791</v>
      </c>
      <c r="S49" s="26">
        <f>(S48/(100-G48))*100</f>
        <v>141.23222748815169</v>
      </c>
    </row>
    <row r="50" spans="1:19" ht="12.75" x14ac:dyDescent="0.2">
      <c r="G50" s="36"/>
      <c r="H50" s="36"/>
      <c r="I50" s="36"/>
    </row>
    <row r="51" spans="1:19" ht="12.75" x14ac:dyDescent="0.2">
      <c r="A51" s="1"/>
      <c r="B51" s="1"/>
      <c r="C51" s="1"/>
      <c r="D51" s="1"/>
      <c r="J51" s="1"/>
      <c r="M51" s="1"/>
      <c r="N51" s="1"/>
      <c r="O51" s="1"/>
      <c r="P51" s="1"/>
      <c r="Q51" s="1"/>
      <c r="R51" s="1"/>
      <c r="S51" s="1"/>
    </row>
    <row r="52" spans="1:19" ht="12.75" x14ac:dyDescent="0.2"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3.25" x14ac:dyDescent="0.35">
      <c r="A53" s="124" t="s">
        <v>57</v>
      </c>
      <c r="B53" s="125"/>
      <c r="C53" s="125"/>
      <c r="D53" s="125"/>
      <c r="E53" s="125"/>
      <c r="F53" s="125"/>
      <c r="G53" s="125"/>
      <c r="H53" s="126"/>
      <c r="J53" s="124" t="s">
        <v>58</v>
      </c>
      <c r="K53" s="125"/>
      <c r="L53" s="125"/>
      <c r="M53" s="126"/>
      <c r="N53" s="1"/>
      <c r="O53" s="127" t="s">
        <v>44</v>
      </c>
      <c r="P53" s="125"/>
      <c r="Q53" s="125"/>
      <c r="R53" s="126"/>
      <c r="S53" s="1"/>
    </row>
    <row r="54" spans="1:19" ht="31.5" x14ac:dyDescent="0.25">
      <c r="A54" s="76" t="s">
        <v>39</v>
      </c>
      <c r="B54" s="77" t="s">
        <v>22</v>
      </c>
      <c r="C54" s="77" t="s">
        <v>23</v>
      </c>
      <c r="D54" s="77" t="s">
        <v>24</v>
      </c>
      <c r="E54" s="77" t="s">
        <v>25</v>
      </c>
      <c r="F54" s="79" t="s">
        <v>26</v>
      </c>
      <c r="G54" s="77" t="s">
        <v>21</v>
      </c>
      <c r="H54" s="80" t="s">
        <v>27</v>
      </c>
      <c r="J54" s="88" t="s">
        <v>28</v>
      </c>
      <c r="K54" s="88" t="s">
        <v>32</v>
      </c>
      <c r="L54" s="88" t="s">
        <v>30</v>
      </c>
      <c r="M54" s="89" t="s">
        <v>59</v>
      </c>
      <c r="O54" s="90" t="s">
        <v>13</v>
      </c>
      <c r="P54" s="90" t="s">
        <v>36</v>
      </c>
      <c r="Q54" s="90" t="s">
        <v>37</v>
      </c>
      <c r="R54" s="90" t="s">
        <v>38</v>
      </c>
      <c r="S54" s="1"/>
    </row>
    <row r="55" spans="1:19" x14ac:dyDescent="0.25">
      <c r="A55" s="49" t="s">
        <v>42</v>
      </c>
      <c r="B55" s="54">
        <f t="shared" ref="B55:G55" si="0">B9</f>
        <v>12.7</v>
      </c>
      <c r="C55" s="54">
        <f t="shared" si="0"/>
        <v>10.14</v>
      </c>
      <c r="D55" s="54">
        <f t="shared" si="0"/>
        <v>0</v>
      </c>
      <c r="E55" s="54">
        <f t="shared" si="0"/>
        <v>2.5499999999999998</v>
      </c>
      <c r="F55" s="54">
        <f t="shared" si="0"/>
        <v>0.34000000000000341</v>
      </c>
      <c r="G55" s="54">
        <f t="shared" si="0"/>
        <v>74.27</v>
      </c>
      <c r="H55" s="82">
        <f t="shared" ref="H55:H61" si="1">(3.5*B55)+(8.5*C55)+(3.5*F55)</f>
        <v>131.82999999999998</v>
      </c>
      <c r="J55" s="98">
        <f t="shared" ref="J55:J61" si="2">((3.5*B55)/H55)*100</f>
        <v>33.717666691951756</v>
      </c>
      <c r="K55" s="23">
        <f t="shared" ref="K55:K61" si="3">((8.5*C55)/H55)*100</f>
        <v>65.379655617082605</v>
      </c>
      <c r="L55" s="23">
        <f t="shared" ref="L55:L61" si="4">((3.5*F55)/H55)*100</f>
        <v>0.90267769096564665</v>
      </c>
      <c r="M55" s="25">
        <f t="shared" ref="M55:M61" si="5">SUM(J55:L55)</f>
        <v>100</v>
      </c>
      <c r="O55" s="99">
        <f>(P9/J9)*1000000</f>
        <v>83.905415713196035</v>
      </c>
      <c r="P55" s="91">
        <f>(L9/J9)*1000000</f>
        <v>312.7383676582761</v>
      </c>
      <c r="Q55" s="91">
        <f>(M9/J9)*1000000</f>
        <v>175.43859649122808</v>
      </c>
      <c r="R55" s="92">
        <f>(N9/J9)*1000000</f>
        <v>22.883295194508008</v>
      </c>
    </row>
    <row r="56" spans="1:19" x14ac:dyDescent="0.25">
      <c r="A56" s="59" t="s">
        <v>45</v>
      </c>
      <c r="B56" s="11">
        <f t="shared" ref="B56:G56" si="6">B12</f>
        <v>12.6</v>
      </c>
      <c r="C56" s="11">
        <f t="shared" si="6"/>
        <v>10.66</v>
      </c>
      <c r="D56" s="11">
        <f t="shared" si="6"/>
        <v>0</v>
      </c>
      <c r="E56" s="11">
        <f t="shared" si="6"/>
        <v>2.56</v>
      </c>
      <c r="F56" s="11">
        <f t="shared" si="6"/>
        <v>0.54000000000000625</v>
      </c>
      <c r="G56" s="11">
        <f t="shared" si="6"/>
        <v>73.64</v>
      </c>
      <c r="H56" s="13">
        <f t="shared" si="1"/>
        <v>136.60000000000002</v>
      </c>
      <c r="J56" s="21">
        <f t="shared" si="2"/>
        <v>32.284040995607612</v>
      </c>
      <c r="K56" s="5">
        <f t="shared" si="3"/>
        <v>66.33235724743777</v>
      </c>
      <c r="L56" s="5">
        <f t="shared" si="4"/>
        <v>1.3836017569546277</v>
      </c>
      <c r="M56" s="6">
        <f t="shared" si="5"/>
        <v>100.00000000000001</v>
      </c>
      <c r="O56" s="100">
        <f>(P12/J12)*1000000</f>
        <v>80.941869021339215</v>
      </c>
      <c r="P56" s="93">
        <f>(L12/J12)*1000000</f>
        <v>279.61736571008095</v>
      </c>
      <c r="Q56" s="93">
        <f>(M12/J12)*1000000</f>
        <v>176.60044150110375</v>
      </c>
      <c r="R56" s="94">
        <f>(N12/J12)*1000000</f>
        <v>29.433406916850625</v>
      </c>
    </row>
    <row r="57" spans="1:19" x14ac:dyDescent="0.25">
      <c r="A57" s="59" t="s">
        <v>46</v>
      </c>
      <c r="B57" s="11">
        <f t="shared" ref="B57:G57" si="7">B15</f>
        <v>10.4</v>
      </c>
      <c r="C57" s="11">
        <f t="shared" si="7"/>
        <v>11.25</v>
      </c>
      <c r="D57" s="11">
        <f t="shared" si="7"/>
        <v>0</v>
      </c>
      <c r="E57" s="11">
        <f t="shared" si="7"/>
        <v>2.72</v>
      </c>
      <c r="F57" s="11">
        <f t="shared" si="7"/>
        <v>0.5899999999999892</v>
      </c>
      <c r="G57" s="11">
        <f t="shared" si="7"/>
        <v>75.040000000000006</v>
      </c>
      <c r="H57" s="13">
        <f t="shared" si="1"/>
        <v>134.08999999999997</v>
      </c>
      <c r="J57" s="21">
        <f t="shared" si="2"/>
        <v>27.145946752181377</v>
      </c>
      <c r="K57" s="5">
        <f t="shared" si="3"/>
        <v>71.314042807069882</v>
      </c>
      <c r="L57" s="5">
        <f t="shared" si="4"/>
        <v>1.540010440748723</v>
      </c>
      <c r="M57" s="6">
        <f t="shared" si="5"/>
        <v>99.999999999999972</v>
      </c>
      <c r="O57" s="100">
        <f>(P15/J15)*1000000</f>
        <v>67.415730337078642</v>
      </c>
      <c r="P57" s="93">
        <f>(L15/J15)*1000000</f>
        <v>382.02247191011236</v>
      </c>
      <c r="Q57" s="93">
        <f>(M15/J15)*1000000</f>
        <v>172.28464419475657</v>
      </c>
      <c r="R57" s="94">
        <f>(N15/J15)*1000000</f>
        <v>22.471910112359549</v>
      </c>
    </row>
    <row r="58" spans="1:19" x14ac:dyDescent="0.25">
      <c r="A58" s="59" t="s">
        <v>47</v>
      </c>
      <c r="B58" s="11">
        <f t="shared" ref="B58:G58" si="8">B18</f>
        <v>12</v>
      </c>
      <c r="C58" s="11">
        <f t="shared" si="8"/>
        <v>9.7799999999999994</v>
      </c>
      <c r="D58" s="11">
        <f t="shared" si="8"/>
        <v>0</v>
      </c>
      <c r="E58" s="11">
        <f t="shared" si="8"/>
        <v>1.42</v>
      </c>
      <c r="F58" s="11">
        <f t="shared" si="8"/>
        <v>0.85999999999999943</v>
      </c>
      <c r="G58" s="11">
        <f t="shared" si="8"/>
        <v>75.94</v>
      </c>
      <c r="H58" s="13">
        <f t="shared" si="1"/>
        <v>128.13999999999999</v>
      </c>
      <c r="J58" s="21">
        <f t="shared" si="2"/>
        <v>32.776650538473554</v>
      </c>
      <c r="K58" s="5">
        <f t="shared" si="3"/>
        <v>64.874356172935848</v>
      </c>
      <c r="L58" s="5">
        <f t="shared" si="4"/>
        <v>2.3489932885906026</v>
      </c>
      <c r="M58" s="6">
        <f t="shared" si="5"/>
        <v>100</v>
      </c>
      <c r="O58" s="100">
        <f>(P18/J18)*1000000</f>
        <v>78.554595443833477</v>
      </c>
      <c r="P58" s="93">
        <f>(L18/J18)*1000000</f>
        <v>141.39827179890023</v>
      </c>
      <c r="Q58" s="93">
        <f>(M18/J18)*1000000</f>
        <v>235.66378633150038</v>
      </c>
      <c r="R58" s="94">
        <f>(N18/J18)*1000000</f>
        <v>15.710919088766692</v>
      </c>
    </row>
    <row r="59" spans="1:19" x14ac:dyDescent="0.25">
      <c r="A59" s="59" t="s">
        <v>49</v>
      </c>
      <c r="B59" s="11">
        <f t="shared" ref="B59:G59" si="9">B21</f>
        <v>11.23</v>
      </c>
      <c r="C59" s="11">
        <f t="shared" si="9"/>
        <v>5.4</v>
      </c>
      <c r="D59" s="11">
        <f t="shared" si="9"/>
        <v>0.2</v>
      </c>
      <c r="E59" s="11">
        <f t="shared" si="9"/>
        <v>4.04</v>
      </c>
      <c r="F59" s="11">
        <f t="shared" si="9"/>
        <v>0</v>
      </c>
      <c r="G59" s="11">
        <f t="shared" si="9"/>
        <v>79.13</v>
      </c>
      <c r="H59" s="13">
        <f t="shared" si="1"/>
        <v>85.205000000000013</v>
      </c>
      <c r="J59" s="21">
        <f t="shared" si="2"/>
        <v>46.129921952937025</v>
      </c>
      <c r="K59" s="5">
        <f t="shared" si="3"/>
        <v>53.870078047062961</v>
      </c>
      <c r="L59" s="5">
        <f t="shared" si="4"/>
        <v>0</v>
      </c>
      <c r="M59" s="6">
        <f t="shared" si="5"/>
        <v>99.999999999999986</v>
      </c>
      <c r="O59" s="100">
        <f>(P21/J21)*1000000</f>
        <v>112.99435028248588</v>
      </c>
      <c r="P59" s="93">
        <f>(L21/J21)*1000000</f>
        <v>937.85310734463269</v>
      </c>
      <c r="Q59" s="93">
        <f>(M21/J21)*1000000</f>
        <v>259.88700564971754</v>
      </c>
      <c r="R59" s="94">
        <f>(N21/J21)*1000000</f>
        <v>11.299435028248588</v>
      </c>
    </row>
    <row r="60" spans="1:19" x14ac:dyDescent="0.25">
      <c r="A60" s="59" t="s">
        <v>48</v>
      </c>
      <c r="B60" s="12">
        <f t="shared" ref="B60:G60" si="10">B24</f>
        <v>11.4</v>
      </c>
      <c r="C60" s="12">
        <f t="shared" si="10"/>
        <v>6.43</v>
      </c>
      <c r="D60" s="12">
        <f t="shared" si="10"/>
        <v>0</v>
      </c>
      <c r="E60" s="12">
        <f t="shared" si="10"/>
        <v>2.35</v>
      </c>
      <c r="F60" s="12">
        <f t="shared" si="10"/>
        <v>1.9199999999999875</v>
      </c>
      <c r="G60" s="12">
        <f t="shared" si="10"/>
        <v>77.900000000000006</v>
      </c>
      <c r="H60" s="13">
        <f t="shared" si="1"/>
        <v>101.27499999999996</v>
      </c>
      <c r="J60" s="21">
        <f t="shared" si="2"/>
        <v>39.397679585287598</v>
      </c>
      <c r="K60" s="5">
        <f t="shared" si="3"/>
        <v>53.966921747716633</v>
      </c>
      <c r="L60" s="5">
        <f t="shared" si="4"/>
        <v>6.6353986669957621</v>
      </c>
      <c r="M60" s="6">
        <f t="shared" si="5"/>
        <v>100</v>
      </c>
      <c r="O60" s="100">
        <f>(P24/J24)*1000000</f>
        <v>105.4481546572935</v>
      </c>
      <c r="P60" s="93">
        <f>(L24/J24)*1000000</f>
        <v>351.49384885764499</v>
      </c>
      <c r="Q60" s="93">
        <f>(M24/J24)*1000000</f>
        <v>228.47100175746925</v>
      </c>
      <c r="R60" s="94">
        <f>(N24/J24)*1000000</f>
        <v>35.149384885764498</v>
      </c>
    </row>
    <row r="61" spans="1:19" x14ac:dyDescent="0.25">
      <c r="A61" s="85" t="s">
        <v>56</v>
      </c>
      <c r="B61" s="29">
        <f t="shared" ref="B61:G61" si="11">B27</f>
        <v>9.4</v>
      </c>
      <c r="C61" s="29">
        <f t="shared" si="11"/>
        <v>8.64</v>
      </c>
      <c r="D61" s="29">
        <f t="shared" si="11"/>
        <v>0</v>
      </c>
      <c r="E61" s="29">
        <f t="shared" si="11"/>
        <v>1.87</v>
      </c>
      <c r="F61" s="29">
        <f t="shared" si="11"/>
        <v>0.88999999999998636</v>
      </c>
      <c r="G61" s="29">
        <f t="shared" si="11"/>
        <v>79.2</v>
      </c>
      <c r="H61" s="34">
        <f t="shared" si="1"/>
        <v>109.45499999999996</v>
      </c>
      <c r="J61" s="24">
        <f t="shared" si="2"/>
        <v>30.058014709241256</v>
      </c>
      <c r="K61" s="27">
        <f t="shared" si="3"/>
        <v>67.096066876798716</v>
      </c>
      <c r="L61" s="27">
        <f t="shared" si="4"/>
        <v>2.8459184139600322</v>
      </c>
      <c r="M61" s="28">
        <f t="shared" si="5"/>
        <v>100.00000000000001</v>
      </c>
      <c r="O61" s="109">
        <f>(P27/J27)*1000000</f>
        <v>99.464422341239484</v>
      </c>
      <c r="P61" s="95">
        <f>(L27/J27)*1000000</f>
        <v>183.62662586074981</v>
      </c>
      <c r="Q61" s="95">
        <f>(M27/J27)*1000000</f>
        <v>237.18439173680184</v>
      </c>
      <c r="R61" s="96">
        <f>(N27/J27)*1000000</f>
        <v>22.953328232593726</v>
      </c>
    </row>
    <row r="62" spans="1:19" ht="30" x14ac:dyDescent="0.25">
      <c r="A62" s="112" t="s">
        <v>35</v>
      </c>
      <c r="B62" s="102" t="s">
        <v>22</v>
      </c>
      <c r="C62" s="102" t="s">
        <v>23</v>
      </c>
      <c r="D62" s="102" t="s">
        <v>24</v>
      </c>
      <c r="E62" s="102" t="s">
        <v>25</v>
      </c>
      <c r="F62" s="102" t="s">
        <v>26</v>
      </c>
      <c r="G62" s="102" t="s">
        <v>21</v>
      </c>
      <c r="H62" s="103" t="s">
        <v>27</v>
      </c>
      <c r="J62" s="105" t="s">
        <v>28</v>
      </c>
      <c r="K62" s="106" t="s">
        <v>29</v>
      </c>
      <c r="L62" s="107" t="s">
        <v>30</v>
      </c>
      <c r="M62" s="108" t="s">
        <v>60</v>
      </c>
      <c r="O62" s="97" t="s">
        <v>13</v>
      </c>
      <c r="P62" s="97" t="s">
        <v>36</v>
      </c>
      <c r="Q62" s="97" t="s">
        <v>37</v>
      </c>
      <c r="R62" s="97" t="s">
        <v>38</v>
      </c>
    </row>
    <row r="63" spans="1:19" x14ac:dyDescent="0.25">
      <c r="A63" s="69" t="s">
        <v>40</v>
      </c>
      <c r="B63" s="54">
        <f t="shared" ref="B63:G63" si="12">B33</f>
        <v>10.4</v>
      </c>
      <c r="C63" s="54">
        <f t="shared" si="12"/>
        <v>12.3</v>
      </c>
      <c r="D63" s="54">
        <f t="shared" si="12"/>
        <v>0.25</v>
      </c>
      <c r="E63" s="54">
        <f t="shared" si="12"/>
        <v>2.9</v>
      </c>
      <c r="F63" s="54">
        <f t="shared" si="12"/>
        <v>0.55000000000000004</v>
      </c>
      <c r="G63" s="54">
        <f t="shared" si="12"/>
        <v>73.599999999999994</v>
      </c>
      <c r="H63" s="74">
        <f t="shared" ref="H63:H64" si="13">(3.5*B63)+(8.5*C63)+(3.5*F63)</f>
        <v>142.87500000000003</v>
      </c>
      <c r="J63" s="114">
        <f t="shared" ref="J63:J64" si="14">((3.5*B63)/H63)*100</f>
        <v>25.476815398075235</v>
      </c>
      <c r="K63" s="81">
        <f t="shared" ref="K63:K64" si="15">((8.5*C63)/H63)*100</f>
        <v>73.175853018372692</v>
      </c>
      <c r="L63" s="81">
        <f t="shared" ref="L63:L64" si="16">((3.5*F63)/H63)*100</f>
        <v>1.3473315835520558</v>
      </c>
      <c r="M63" s="110">
        <f t="shared" ref="M63:M64" si="17">SUM(J63:L63)</f>
        <v>99.999999999999986</v>
      </c>
      <c r="O63" s="99">
        <f>(O33/I33)*1000000</f>
        <v>97.402597402597408</v>
      </c>
      <c r="P63" s="91">
        <f>(K33/I33)*1000000</f>
        <v>389.61038961038963</v>
      </c>
      <c r="Q63" s="91">
        <f>(L33/I33)*1000000</f>
        <v>194.80519480519482</v>
      </c>
      <c r="R63" s="92">
        <f>(M33/I33)*1000000</f>
        <v>24.350649350649352</v>
      </c>
    </row>
    <row r="64" spans="1:19" x14ac:dyDescent="0.25">
      <c r="A64" s="115" t="s">
        <v>43</v>
      </c>
      <c r="B64" s="20">
        <f t="shared" ref="B64:G64" si="18">B36</f>
        <v>11.1</v>
      </c>
      <c r="C64" s="20">
        <f t="shared" si="18"/>
        <v>9.15</v>
      </c>
      <c r="D64" s="20">
        <f t="shared" si="18"/>
        <v>0</v>
      </c>
      <c r="E64" s="20">
        <f t="shared" si="18"/>
        <v>3.38</v>
      </c>
      <c r="F64" s="20">
        <f t="shared" si="18"/>
        <v>0.47</v>
      </c>
      <c r="G64" s="20">
        <f t="shared" si="18"/>
        <v>75.900000000000006</v>
      </c>
      <c r="H64" s="104">
        <f t="shared" si="13"/>
        <v>118.27</v>
      </c>
      <c r="J64" s="31">
        <f t="shared" si="14"/>
        <v>32.848566838589669</v>
      </c>
      <c r="K64" s="111">
        <f t="shared" si="15"/>
        <v>65.760547898875473</v>
      </c>
      <c r="L64" s="111">
        <f t="shared" si="16"/>
        <v>1.390885262534878</v>
      </c>
      <c r="M64" s="113">
        <f t="shared" si="17"/>
        <v>100.00000000000003</v>
      </c>
      <c r="O64" s="109">
        <f>(O36/I36)*1000000</f>
        <v>100.67114093959731</v>
      </c>
      <c r="P64" s="95">
        <f>(K36/I36)*1000000</f>
        <v>427.85234899328856</v>
      </c>
      <c r="Q64" s="95">
        <f>(L36/I36)*1000000</f>
        <v>209.73154362416108</v>
      </c>
      <c r="R64" s="96">
        <f>(M36/I36)*1000000</f>
        <v>25.167785234899327</v>
      </c>
    </row>
    <row r="65" spans="1:18" ht="30" x14ac:dyDescent="0.25">
      <c r="A65" s="116" t="s">
        <v>20</v>
      </c>
      <c r="B65" s="101" t="s">
        <v>22</v>
      </c>
      <c r="C65" s="101" t="s">
        <v>23</v>
      </c>
      <c r="D65" s="101" t="s">
        <v>24</v>
      </c>
      <c r="E65" s="101" t="s">
        <v>25</v>
      </c>
      <c r="F65" s="101" t="s">
        <v>26</v>
      </c>
      <c r="G65" s="101" t="s">
        <v>21</v>
      </c>
      <c r="H65" s="117" t="s">
        <v>27</v>
      </c>
      <c r="J65" s="105" t="s">
        <v>28</v>
      </c>
      <c r="K65" s="106" t="s">
        <v>29</v>
      </c>
      <c r="L65" s="107" t="s">
        <v>30</v>
      </c>
      <c r="M65" s="108" t="s">
        <v>60</v>
      </c>
      <c r="O65" s="97" t="s">
        <v>13</v>
      </c>
      <c r="P65" s="97" t="s">
        <v>36</v>
      </c>
      <c r="Q65" s="97" t="s">
        <v>37</v>
      </c>
      <c r="R65" s="97" t="s">
        <v>38</v>
      </c>
    </row>
    <row r="66" spans="1:18" x14ac:dyDescent="0.25">
      <c r="A66" s="78" t="s">
        <v>33</v>
      </c>
      <c r="B66" s="118">
        <f t="shared" ref="B66:G66" si="19">B42</f>
        <v>9.7799999999999994</v>
      </c>
      <c r="C66" s="118">
        <f t="shared" si="19"/>
        <v>7.28</v>
      </c>
      <c r="D66" s="118">
        <f t="shared" si="19"/>
        <v>0</v>
      </c>
      <c r="E66" s="118">
        <f t="shared" si="19"/>
        <v>2.14</v>
      </c>
      <c r="F66" s="118">
        <f t="shared" si="19"/>
        <v>1.7999999999999972</v>
      </c>
      <c r="G66" s="118">
        <f t="shared" si="19"/>
        <v>79</v>
      </c>
      <c r="H66" s="119">
        <f t="shared" ref="H66:H68" si="20">(3.5*B66)+(8.5*C66)+(3.5*F66)</f>
        <v>102.41</v>
      </c>
      <c r="J66" s="114">
        <f t="shared" ref="J66:J68" si="21">((3.5*B66)/H66)*100</f>
        <v>33.424470266575526</v>
      </c>
      <c r="K66" s="81">
        <f t="shared" ref="K66:K68" si="22">((8.5*C66)/H66)*100</f>
        <v>60.423786739576215</v>
      </c>
      <c r="L66" s="81">
        <f t="shared" ref="L66:L68" si="23">((3.5*F66)/H66)*100</f>
        <v>6.1517429938482477</v>
      </c>
      <c r="M66" s="110">
        <f t="shared" ref="M66:M68" si="24">SUM(J66:L66)</f>
        <v>99.999999999999986</v>
      </c>
      <c r="O66" s="99">
        <f>(O42/I42)*1000000</f>
        <v>266.24068157614488</v>
      </c>
      <c r="P66" s="91">
        <f>(K42/I42)*1000000</f>
        <v>308.83919062832803</v>
      </c>
      <c r="Q66" s="91">
        <f>(L42/I42)*1000000</f>
        <v>159.7444089456869</v>
      </c>
      <c r="R66" s="92">
        <f>(M42/I42)*1000000</f>
        <v>21.299254526091588</v>
      </c>
    </row>
    <row r="67" spans="1:18" x14ac:dyDescent="0.25">
      <c r="A67" s="3" t="s">
        <v>34</v>
      </c>
      <c r="B67" s="120">
        <f t="shared" ref="B67:G67" si="25">B45</f>
        <v>11.3</v>
      </c>
      <c r="C67" s="120">
        <f t="shared" si="25"/>
        <v>6.12</v>
      </c>
      <c r="D67" s="120">
        <f t="shared" si="25"/>
        <v>0.46</v>
      </c>
      <c r="E67" s="120">
        <f t="shared" si="25"/>
        <v>2.78</v>
      </c>
      <c r="F67" s="120">
        <f t="shared" si="25"/>
        <v>0.74000000000000909</v>
      </c>
      <c r="G67" s="120">
        <f t="shared" si="25"/>
        <v>78.599999999999994</v>
      </c>
      <c r="H67" s="14">
        <f t="shared" si="20"/>
        <v>94.160000000000039</v>
      </c>
      <c r="J67" s="16">
        <f t="shared" si="21"/>
        <v>42.002973661852153</v>
      </c>
      <c r="K67" s="18">
        <f t="shared" si="22"/>
        <v>55.246389124893781</v>
      </c>
      <c r="L67" s="18">
        <f t="shared" si="23"/>
        <v>2.7506372132540684</v>
      </c>
      <c r="M67" s="121">
        <f t="shared" si="24"/>
        <v>100</v>
      </c>
      <c r="O67" s="100">
        <f>(O45/I45)*1000000</f>
        <v>336.70033670033666</v>
      </c>
      <c r="P67" s="93">
        <f>(K45/I45)*1000000</f>
        <v>662.1773288439955</v>
      </c>
      <c r="Q67" s="93">
        <f>(L45/I45)*1000000</f>
        <v>190.79685746352413</v>
      </c>
      <c r="R67" s="94">
        <f>(M45/I45)*1000000</f>
        <v>22.446689113355781</v>
      </c>
    </row>
    <row r="68" spans="1:18" x14ac:dyDescent="0.25">
      <c r="A68" s="122" t="s">
        <v>19</v>
      </c>
      <c r="B68" s="123">
        <f t="shared" ref="B68:G68" si="26">B48</f>
        <v>9.6300000000000008</v>
      </c>
      <c r="C68" s="123">
        <f t="shared" si="26"/>
        <v>7.21</v>
      </c>
      <c r="D68" s="123">
        <f t="shared" si="26"/>
        <v>0</v>
      </c>
      <c r="E68" s="123">
        <f t="shared" si="26"/>
        <v>1.91</v>
      </c>
      <c r="F68" s="123">
        <f t="shared" si="26"/>
        <v>2.3500000000000085</v>
      </c>
      <c r="G68" s="123">
        <f t="shared" si="26"/>
        <v>78.900000000000006</v>
      </c>
      <c r="H68" s="30">
        <f t="shared" si="20"/>
        <v>103.21500000000003</v>
      </c>
      <c r="J68" s="31">
        <f t="shared" si="21"/>
        <v>32.655137334689719</v>
      </c>
      <c r="K68" s="111">
        <f t="shared" si="22"/>
        <v>59.37605968124786</v>
      </c>
      <c r="L68" s="111">
        <f t="shared" si="23"/>
        <v>7.9688029840624202</v>
      </c>
      <c r="M68" s="113">
        <f t="shared" si="24"/>
        <v>100</v>
      </c>
      <c r="O68" s="109">
        <f>(O48/I48)*1000000</f>
        <v>277.77777777777777</v>
      </c>
      <c r="P68" s="95">
        <f>(K48/I48)*1000000</f>
        <v>267.09401709401715</v>
      </c>
      <c r="Q68" s="95">
        <f>(L48/I48)*1000000</f>
        <v>170.94017094017093</v>
      </c>
      <c r="R68" s="96">
        <f>(M48/I48)*1000000</f>
        <v>21.367521367521366</v>
      </c>
    </row>
  </sheetData>
  <sheetProtection sheet="1" objects="1" scenarios="1"/>
  <mergeCells count="12">
    <mergeCell ref="A1:D1"/>
    <mergeCell ref="A2:D2"/>
    <mergeCell ref="A3:D3"/>
    <mergeCell ref="H30:J30"/>
    <mergeCell ref="A30:D30"/>
    <mergeCell ref="A53:H53"/>
    <mergeCell ref="J53:M53"/>
    <mergeCell ref="O53:R53"/>
    <mergeCell ref="H6:J6"/>
    <mergeCell ref="A6:D6"/>
    <mergeCell ref="H39:J39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(ALL INFO)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sugarman</dc:creator>
  <cp:lastModifiedBy>Brian Isrow</cp:lastModifiedBy>
  <dcterms:created xsi:type="dcterms:W3CDTF">2018-12-21T15:01:30Z</dcterms:created>
  <dcterms:modified xsi:type="dcterms:W3CDTF">2019-01-02T16:25:54Z</dcterms:modified>
</cp:coreProperties>
</file>